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haxtonm\OneDrive - University of Missouri\Fact Book Documents\Excel\Fact Book\"/>
    </mc:Choice>
  </mc:AlternateContent>
  <bookViews>
    <workbookView xWindow="0" yWindow="0" windowWidth="28800" windowHeight="12300"/>
  </bookViews>
  <sheets>
    <sheet name="fall_enroll_lev_div_eth" sheetId="1" r:id="rId1"/>
  </sheets>
  <definedNames>
    <definedName name="HTML_CodePage" hidden="1">1252</definedName>
    <definedName name="HTML_Control" hidden="1">{"'fall_enroll_lev_div_eth'!$B$7:$O$48"}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Documents\FrontPage\fall_enroll_lev_div_eth.htm"</definedName>
    <definedName name="HTML_Title" hidden="1">""</definedName>
    <definedName name="_xlnm.Print_Area" localSheetId="0">fall_enroll_lev_div_eth!$A$1:$AN$144</definedName>
  </definedNames>
  <calcPr calcId="162913"/>
</workbook>
</file>

<file path=xl/calcChain.xml><?xml version="1.0" encoding="utf-8"?>
<calcChain xmlns="http://schemas.openxmlformats.org/spreadsheetml/2006/main">
  <c r="AK29" i="1" l="1"/>
  <c r="AM29" i="1"/>
  <c r="AL59" i="1" l="1"/>
  <c r="AL41" i="1"/>
  <c r="AL26" i="1"/>
  <c r="AL13" i="1"/>
  <c r="AK59" i="1" l="1"/>
  <c r="AK41" i="1"/>
  <c r="AK26" i="1"/>
  <c r="AK13" i="1"/>
  <c r="AJ59" i="1" l="1"/>
  <c r="AJ41" i="1"/>
  <c r="AJ26" i="1"/>
  <c r="AJ13" i="1"/>
  <c r="AI59" i="1" l="1"/>
  <c r="AI41" i="1"/>
  <c r="AI26" i="1"/>
  <c r="AI13" i="1"/>
  <c r="AM13" i="1"/>
  <c r="AM26" i="1"/>
  <c r="AM41" i="1"/>
  <c r="AH35" i="1" l="1"/>
  <c r="AH41" i="1"/>
  <c r="AH59" i="1"/>
  <c r="AH25" i="1"/>
  <c r="AH26" i="1" s="1"/>
  <c r="AH13" i="1"/>
  <c r="AG59" i="1" l="1"/>
  <c r="AG40" i="1"/>
  <c r="AG38" i="1"/>
  <c r="AG37" i="1"/>
  <c r="AG25" i="1"/>
  <c r="AG26" i="1" s="1"/>
  <c r="AG13" i="1"/>
  <c r="AG41" i="1" l="1"/>
  <c r="AF58" i="1"/>
  <c r="AF59" i="1" s="1"/>
  <c r="AF41" i="1"/>
  <c r="AF25" i="1"/>
  <c r="AF26" i="1" s="1"/>
  <c r="AF13" i="1"/>
  <c r="AE58" i="1" l="1"/>
  <c r="AE59" i="1" s="1"/>
  <c r="AE41" i="1"/>
  <c r="AE25" i="1"/>
  <c r="AE26" i="1" s="1"/>
  <c r="AE13" i="1"/>
  <c r="AD58" i="1" l="1"/>
  <c r="AD59" i="1" s="1"/>
  <c r="AD41" i="1"/>
  <c r="AD25" i="1"/>
  <c r="AD26" i="1" s="1"/>
  <c r="AD13" i="1"/>
  <c r="AC58" i="1" l="1"/>
  <c r="AC59" i="1" s="1"/>
  <c r="AC41" i="1"/>
  <c r="AC25" i="1"/>
  <c r="AC26" i="1" s="1"/>
  <c r="AC13" i="1"/>
  <c r="AB58" i="1" l="1"/>
  <c r="AB59" i="1" s="1"/>
  <c r="AB41" i="1"/>
  <c r="AB25" i="1"/>
  <c r="AB26" i="1"/>
  <c r="AB13" i="1"/>
  <c r="AM59" i="1"/>
  <c r="AA58" i="1"/>
  <c r="AA59" i="1"/>
  <c r="AA41" i="1"/>
  <c r="AA25" i="1"/>
  <c r="AA26" i="1" s="1"/>
  <c r="AA13" i="1"/>
  <c r="Z25" i="1"/>
  <c r="Z26" i="1" s="1"/>
  <c r="Z41" i="1"/>
  <c r="Z58" i="1"/>
  <c r="Z59" i="1" s="1"/>
  <c r="Y58" i="1"/>
  <c r="Y59" i="1" s="1"/>
  <c r="Y41" i="1"/>
  <c r="Y25" i="1"/>
  <c r="Y26" i="1" s="1"/>
  <c r="Z13" i="1"/>
  <c r="Y13" i="1"/>
  <c r="X58" i="1"/>
  <c r="X59" i="1" s="1"/>
  <c r="X41" i="1"/>
  <c r="X26" i="1"/>
  <c r="X13" i="1"/>
  <c r="W58" i="1"/>
  <c r="W59" i="1" s="1"/>
  <c r="W41" i="1"/>
  <c r="W26" i="1"/>
  <c r="W13" i="1"/>
  <c r="V58" i="1"/>
  <c r="V59" i="1" s="1"/>
  <c r="V41" i="1"/>
  <c r="V26" i="1"/>
  <c r="V13" i="1"/>
  <c r="U58" i="1"/>
  <c r="U59" i="1" s="1"/>
  <c r="U41" i="1"/>
  <c r="U26" i="1"/>
  <c r="U13" i="1"/>
  <c r="T59" i="1"/>
  <c r="T41" i="1"/>
  <c r="T26" i="1"/>
  <c r="T13" i="1"/>
  <c r="S59" i="1"/>
  <c r="S41" i="1"/>
  <c r="S26" i="1"/>
  <c r="S13" i="1"/>
  <c r="R59" i="1"/>
  <c r="R41" i="1"/>
  <c r="R26" i="1"/>
  <c r="R13" i="1"/>
  <c r="Q59" i="1"/>
  <c r="Q41" i="1"/>
  <c r="Q26" i="1"/>
  <c r="Q13" i="1"/>
  <c r="P57" i="1"/>
  <c r="P53" i="1"/>
  <c r="P51" i="1"/>
  <c r="P50" i="1"/>
  <c r="P52" i="1"/>
  <c r="P56" i="1"/>
  <c r="P58" i="1"/>
  <c r="P41" i="1"/>
  <c r="P26" i="1"/>
  <c r="P13" i="1"/>
  <c r="D57" i="1"/>
  <c r="D12" i="1"/>
  <c r="D11" i="1"/>
  <c r="D10" i="1"/>
  <c r="D59" i="1"/>
  <c r="D41" i="1"/>
  <c r="D26" i="1"/>
  <c r="O59" i="1"/>
  <c r="N59" i="1"/>
  <c r="O41" i="1"/>
  <c r="N41" i="1"/>
  <c r="O26" i="1"/>
  <c r="N26" i="1"/>
  <c r="O13" i="1"/>
  <c r="N13" i="1"/>
  <c r="M59" i="1"/>
  <c r="M41" i="1"/>
  <c r="M26" i="1"/>
  <c r="M13" i="1"/>
  <c r="E13" i="1"/>
  <c r="F13" i="1"/>
  <c r="G13" i="1"/>
  <c r="H13" i="1"/>
  <c r="I13" i="1"/>
  <c r="J13" i="1"/>
  <c r="K13" i="1"/>
  <c r="L13" i="1"/>
  <c r="E26" i="1"/>
  <c r="F26" i="1"/>
  <c r="G26" i="1"/>
  <c r="H26" i="1"/>
  <c r="I26" i="1"/>
  <c r="J26" i="1"/>
  <c r="K26" i="1"/>
  <c r="L26" i="1"/>
  <c r="E41" i="1"/>
  <c r="F41" i="1"/>
  <c r="G41" i="1"/>
  <c r="H41" i="1"/>
  <c r="I41" i="1"/>
  <c r="J41" i="1"/>
  <c r="K41" i="1"/>
  <c r="L41" i="1"/>
  <c r="E59" i="1"/>
  <c r="F59" i="1"/>
  <c r="G59" i="1"/>
  <c r="H59" i="1"/>
  <c r="I59" i="1"/>
  <c r="J59" i="1"/>
  <c r="K59" i="1"/>
  <c r="L59" i="1"/>
  <c r="D13" i="1" l="1"/>
  <c r="P59" i="1"/>
</calcChain>
</file>

<file path=xl/sharedStrings.xml><?xml version="1.0" encoding="utf-8"?>
<sst xmlns="http://schemas.openxmlformats.org/spreadsheetml/2006/main" count="55" uniqueCount="47">
  <si>
    <t>(On-Campus Headcount)</t>
  </si>
  <si>
    <t>Student Level</t>
  </si>
  <si>
    <t>Undergraduate</t>
  </si>
  <si>
    <t>Graduate</t>
  </si>
  <si>
    <t>First Professional</t>
  </si>
  <si>
    <t>TOTAL</t>
  </si>
  <si>
    <t>Class Level</t>
  </si>
  <si>
    <t>Freshman</t>
  </si>
  <si>
    <t>Sophomore</t>
  </si>
  <si>
    <t>Junior</t>
  </si>
  <si>
    <t>Senior</t>
  </si>
  <si>
    <t>Master's</t>
  </si>
  <si>
    <t>Doctoral</t>
  </si>
  <si>
    <t>Academic Division</t>
  </si>
  <si>
    <t>Arts &amp; Sciences</t>
  </si>
  <si>
    <t>Business</t>
  </si>
  <si>
    <t>Education</t>
  </si>
  <si>
    <t>Engineering</t>
  </si>
  <si>
    <t>Graduate School</t>
  </si>
  <si>
    <t>Optometry</t>
  </si>
  <si>
    <t>Ethnicity</t>
  </si>
  <si>
    <t>NA</t>
  </si>
  <si>
    <t>Non-Resident Alien</t>
  </si>
  <si>
    <t>Unknown</t>
  </si>
  <si>
    <t>UNIVERSITY OF MISSOURI-ST. LOUIS</t>
  </si>
  <si>
    <t>American Indian/Alaska Native</t>
  </si>
  <si>
    <t>Fine Arts &amp; Communication</t>
  </si>
  <si>
    <t>TABLE 1-8. FALL ENROLLMENT BY LEVEL, DIVISION, AND ETHNICITY</t>
  </si>
  <si>
    <t>Evening College*</t>
  </si>
  <si>
    <t>Ed Specialists</t>
  </si>
  <si>
    <t>Nursing - RN, BSNC</t>
  </si>
  <si>
    <t>Nursing - BSN</t>
  </si>
  <si>
    <t>*In 2005, Evening College included only BGS.</t>
  </si>
  <si>
    <t>Social Work**</t>
  </si>
  <si>
    <t>Non-Divisional***</t>
  </si>
  <si>
    <t>***In 2008, UMSL Express was renamed to Non-Divisional.</t>
  </si>
  <si>
    <t>**The School of School Work became a stand-alone unit in FY2016. It was formerly housed in the College of Arts and Sciences as the School of Social Welfare.</t>
  </si>
  <si>
    <t>Post Baccalaureate</t>
  </si>
  <si>
    <t>Unranked Graduate</t>
  </si>
  <si>
    <t>Asian</t>
  </si>
  <si>
    <t>Black/African American</t>
  </si>
  <si>
    <t>Hispanic/Latino</t>
  </si>
  <si>
    <t>Multiple Race/Ethnicity</t>
  </si>
  <si>
    <t>White</t>
  </si>
  <si>
    <t>Native Hawaiian or Other Pacific Islander</t>
  </si>
  <si>
    <t>***In 2017, Nursing - RN, BSNC counted in with Nursing - BSN.</t>
  </si>
  <si>
    <r>
      <t xml:space="preserve">Source: University of Missouri-St. Louis, Office of the Registrar, </t>
    </r>
    <r>
      <rPr>
        <i/>
        <sz val="9"/>
        <rFont val="Times New Roman"/>
        <family val="1"/>
      </rPr>
      <t xml:space="preserve">Fall Enrollment Summary </t>
    </r>
    <r>
      <rPr>
        <sz val="9"/>
        <rFont val="Times New Roman"/>
        <family val="1"/>
      </rPr>
      <t>(most recent Fall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</si>
</sst>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S Sans Serif"/>
    </font>
    <font>
      <sz val="9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2" fillId="0" borderId="1" xfId="0" applyFont="1" applyBorder="1" applyAlignment="1">
      <alignment horizontal="right"/>
    </xf>
    <xf numFmtId="0" fontId="2" fillId="0" borderId="0" xfId="0" applyFont="1"/>
    <xf numFmtId="3" fontId="2" fillId="0" borderId="2" xfId="0" applyNumberFormat="1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3" fontId="1" fillId="0" borderId="7" xfId="0" applyNumberFormat="1" applyFont="1" applyBorder="1"/>
    <xf numFmtId="3" fontId="1" fillId="0" borderId="0" xfId="0" applyNumberFormat="1" applyFont="1" applyBorder="1"/>
    <xf numFmtId="3" fontId="1" fillId="0" borderId="8" xfId="0" applyNumberFormat="1" applyFont="1" applyBorder="1"/>
    <xf numFmtId="3" fontId="2" fillId="0" borderId="7" xfId="0" applyNumberFormat="1" applyFont="1" applyBorder="1"/>
    <xf numFmtId="3" fontId="2" fillId="0" borderId="0" xfId="0" applyNumberFormat="1" applyFont="1" applyBorder="1"/>
    <xf numFmtId="3" fontId="2" fillId="0" borderId="8" xfId="0" applyNumberFormat="1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5" fillId="0" borderId="3" xfId="0" applyFont="1" applyBorder="1"/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1" fillId="0" borderId="5" xfId="0" applyNumberFormat="1" applyFont="1" applyBorder="1"/>
    <xf numFmtId="3" fontId="1" fillId="0" borderId="3" xfId="0" applyNumberFormat="1" applyFont="1" applyBorder="1"/>
    <xf numFmtId="3" fontId="1" fillId="0" borderId="6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Fill="1" applyBorder="1"/>
    <xf numFmtId="0" fontId="1" fillId="0" borderId="0" xfId="0" quotePrefix="1" applyFont="1" applyFill="1" applyBorder="1" applyAlignment="1">
      <alignment horizontal="left"/>
    </xf>
    <xf numFmtId="3" fontId="1" fillId="0" borderId="0" xfId="0" applyNumberFormat="1" applyFont="1" applyFill="1" applyBorder="1"/>
    <xf numFmtId="3" fontId="2" fillId="0" borderId="2" xfId="0" applyNumberFormat="1" applyFont="1" applyFill="1" applyBorder="1"/>
    <xf numFmtId="3" fontId="2" fillId="0" borderId="0" xfId="0" applyNumberFormat="1" applyFont="1" applyFill="1" applyBorder="1"/>
    <xf numFmtId="3" fontId="1" fillId="0" borderId="0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FALL ENROLLMENT BY CLASS LEVEL</a:t>
            </a:r>
          </a:p>
        </c:rich>
      </c:tx>
      <c:layout>
        <c:manualLayout>
          <c:xMode val="edge"/>
          <c:yMode val="edge"/>
          <c:x val="0.272251713216699"/>
          <c:y val="4.43307757885762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60897972859775"/>
          <c:y val="0.15601042500502643"/>
          <c:w val="0.72657284860669014"/>
          <c:h val="0.682865255653784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fall_enroll_lev_div_eth!$B$16</c:f>
              <c:strCache>
                <c:ptCount val="1"/>
                <c:pt idx="0">
                  <c:v>Freshman</c:v>
                </c:pt>
              </c:strCache>
            </c:strRef>
          </c:tx>
          <c:invertIfNegative val="0"/>
          <c:cat>
            <c:numRef>
              <c:f>fall_enroll_lev_div_eth!$D$8:$AM$8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fall_enroll_lev_div_eth!$D$16:$AM$16</c:f>
              <c:numCache>
                <c:formatCode>#,##0</c:formatCode>
                <c:ptCount val="10"/>
                <c:pt idx="0">
                  <c:v>1198</c:v>
                </c:pt>
                <c:pt idx="1">
                  <c:v>1087</c:v>
                </c:pt>
                <c:pt idx="2">
                  <c:v>1090</c:v>
                </c:pt>
                <c:pt idx="3">
                  <c:v>1068</c:v>
                </c:pt>
                <c:pt idx="4">
                  <c:v>921</c:v>
                </c:pt>
                <c:pt idx="5">
                  <c:v>1012</c:v>
                </c:pt>
                <c:pt idx="6">
                  <c:v>1016</c:v>
                </c:pt>
                <c:pt idx="7">
                  <c:v>1027</c:v>
                </c:pt>
                <c:pt idx="8">
                  <c:v>918</c:v>
                </c:pt>
                <c:pt idx="9">
                  <c:v>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3-4996-B2B1-9F2903AEF1A1}"/>
            </c:ext>
          </c:extLst>
        </c:ser>
        <c:ser>
          <c:idx val="1"/>
          <c:order val="1"/>
          <c:tx>
            <c:strRef>
              <c:f>fall_enroll_lev_div_eth!$B$17</c:f>
              <c:strCache>
                <c:ptCount val="1"/>
                <c:pt idx="0">
                  <c:v>Sophomore</c:v>
                </c:pt>
              </c:strCache>
            </c:strRef>
          </c:tx>
          <c:invertIfNegative val="0"/>
          <c:cat>
            <c:numRef>
              <c:f>fall_enroll_lev_div_eth!$D$8:$AM$8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fall_enroll_lev_div_eth!$D$17:$AM$17</c:f>
              <c:numCache>
                <c:formatCode>#,##0</c:formatCode>
                <c:ptCount val="10"/>
                <c:pt idx="0">
                  <c:v>1201</c:v>
                </c:pt>
                <c:pt idx="1">
                  <c:v>1181</c:v>
                </c:pt>
                <c:pt idx="2">
                  <c:v>1125</c:v>
                </c:pt>
                <c:pt idx="3">
                  <c:v>980</c:v>
                </c:pt>
                <c:pt idx="4">
                  <c:v>1008</c:v>
                </c:pt>
                <c:pt idx="5">
                  <c:v>920</c:v>
                </c:pt>
                <c:pt idx="6">
                  <c:v>1026</c:v>
                </c:pt>
                <c:pt idx="7">
                  <c:v>955</c:v>
                </c:pt>
                <c:pt idx="8">
                  <c:v>985</c:v>
                </c:pt>
                <c:pt idx="9">
                  <c:v>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23-4996-B2B1-9F2903AEF1A1}"/>
            </c:ext>
          </c:extLst>
        </c:ser>
        <c:ser>
          <c:idx val="2"/>
          <c:order val="2"/>
          <c:tx>
            <c:strRef>
              <c:f>fall_enroll_lev_div_eth!$B$18</c:f>
              <c:strCache>
                <c:ptCount val="1"/>
                <c:pt idx="0">
                  <c:v>Junior</c:v>
                </c:pt>
              </c:strCache>
            </c:strRef>
          </c:tx>
          <c:invertIfNegative val="0"/>
          <c:cat>
            <c:numRef>
              <c:f>fall_enroll_lev_div_eth!$D$8:$AM$8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fall_enroll_lev_div_eth!$D$18:$AM$18</c:f>
              <c:numCache>
                <c:formatCode>#,##0</c:formatCode>
                <c:ptCount val="10"/>
                <c:pt idx="0">
                  <c:v>2331</c:v>
                </c:pt>
                <c:pt idx="1">
                  <c:v>2316</c:v>
                </c:pt>
                <c:pt idx="2">
                  <c:v>2330</c:v>
                </c:pt>
                <c:pt idx="3">
                  <c:v>2087</c:v>
                </c:pt>
                <c:pt idx="4">
                  <c:v>2099</c:v>
                </c:pt>
                <c:pt idx="5">
                  <c:v>2041</c:v>
                </c:pt>
                <c:pt idx="6">
                  <c:v>1855</c:v>
                </c:pt>
                <c:pt idx="7">
                  <c:v>1694</c:v>
                </c:pt>
                <c:pt idx="8">
                  <c:v>1692</c:v>
                </c:pt>
                <c:pt idx="9">
                  <c:v>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23-4996-B2B1-9F2903AEF1A1}"/>
            </c:ext>
          </c:extLst>
        </c:ser>
        <c:ser>
          <c:idx val="3"/>
          <c:order val="3"/>
          <c:tx>
            <c:strRef>
              <c:f>fall_enroll_lev_div_eth!$B$19</c:f>
              <c:strCache>
                <c:ptCount val="1"/>
                <c:pt idx="0">
                  <c:v>Senior</c:v>
                </c:pt>
              </c:strCache>
            </c:strRef>
          </c:tx>
          <c:invertIfNegative val="0"/>
          <c:cat>
            <c:numRef>
              <c:f>fall_enroll_lev_div_eth!$D$8:$AM$8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fall_enroll_lev_div_eth!$D$19:$AM$19</c:f>
              <c:numCache>
                <c:formatCode>#,##0</c:formatCode>
                <c:ptCount val="10"/>
                <c:pt idx="0">
                  <c:v>4555</c:v>
                </c:pt>
                <c:pt idx="1">
                  <c:v>4689</c:v>
                </c:pt>
                <c:pt idx="2">
                  <c:v>4774</c:v>
                </c:pt>
                <c:pt idx="3">
                  <c:v>4521</c:v>
                </c:pt>
                <c:pt idx="4">
                  <c:v>4005</c:v>
                </c:pt>
                <c:pt idx="5">
                  <c:v>3689</c:v>
                </c:pt>
                <c:pt idx="6">
                  <c:v>3583</c:v>
                </c:pt>
                <c:pt idx="7">
                  <c:v>3323</c:v>
                </c:pt>
                <c:pt idx="8">
                  <c:v>3134</c:v>
                </c:pt>
                <c:pt idx="9">
                  <c:v>2797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23-4996-B2B1-9F2903AEF1A1}"/>
            </c:ext>
          </c:extLst>
        </c:ser>
        <c:ser>
          <c:idx val="4"/>
          <c:order val="4"/>
          <c:tx>
            <c:strRef>
              <c:f>fall_enroll_lev_div_eth!$B$22</c:f>
              <c:strCache>
                <c:ptCount val="1"/>
                <c:pt idx="0">
                  <c:v>Master's</c:v>
                </c:pt>
              </c:strCache>
            </c:strRef>
          </c:tx>
          <c:invertIfNegative val="0"/>
          <c:cat>
            <c:numRef>
              <c:f>fall_enroll_lev_div_eth!$D$8:$AM$8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fall_enroll_lev_div_eth!$D$22:$AM$22</c:f>
              <c:numCache>
                <c:formatCode>#,##0</c:formatCode>
                <c:ptCount val="10"/>
                <c:pt idx="0">
                  <c:v>2131</c:v>
                </c:pt>
                <c:pt idx="1">
                  <c:v>2040</c:v>
                </c:pt>
                <c:pt idx="2">
                  <c:v>2038</c:v>
                </c:pt>
                <c:pt idx="3">
                  <c:v>2161</c:v>
                </c:pt>
                <c:pt idx="4">
                  <c:v>1771</c:v>
                </c:pt>
                <c:pt idx="5">
                  <c:v>1814</c:v>
                </c:pt>
                <c:pt idx="6">
                  <c:v>1748</c:v>
                </c:pt>
                <c:pt idx="7">
                  <c:v>1731</c:v>
                </c:pt>
                <c:pt idx="8">
                  <c:v>1680</c:v>
                </c:pt>
                <c:pt idx="9">
                  <c:v>1642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23-4996-B2B1-9F2903AEF1A1}"/>
            </c:ext>
          </c:extLst>
        </c:ser>
        <c:ser>
          <c:idx val="6"/>
          <c:order val="5"/>
          <c:tx>
            <c:strRef>
              <c:f>fall_enroll_lev_div_eth!$B$23</c:f>
              <c:strCache>
                <c:ptCount val="1"/>
                <c:pt idx="0">
                  <c:v>Ed Specialists</c:v>
                </c:pt>
              </c:strCache>
            </c:strRef>
          </c:tx>
          <c:invertIfNegative val="0"/>
          <c:val>
            <c:numRef>
              <c:f>fall_enroll_lev_div_eth!$D$23:$AM$23</c:f>
              <c:numCache>
                <c:formatCode>#,##0</c:formatCode>
                <c:ptCount val="10"/>
                <c:pt idx="0">
                  <c:v>62</c:v>
                </c:pt>
                <c:pt idx="1">
                  <c:v>50</c:v>
                </c:pt>
                <c:pt idx="2">
                  <c:v>56</c:v>
                </c:pt>
                <c:pt idx="3">
                  <c:v>45</c:v>
                </c:pt>
                <c:pt idx="4">
                  <c:v>43</c:v>
                </c:pt>
                <c:pt idx="5">
                  <c:v>40</c:v>
                </c:pt>
                <c:pt idx="6">
                  <c:v>42</c:v>
                </c:pt>
                <c:pt idx="7">
                  <c:v>58</c:v>
                </c:pt>
                <c:pt idx="8">
                  <c:v>65</c:v>
                </c:pt>
                <c:pt idx="9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23-4996-B2B1-9F2903AEF1A1}"/>
            </c:ext>
          </c:extLst>
        </c:ser>
        <c:ser>
          <c:idx val="5"/>
          <c:order val="6"/>
          <c:tx>
            <c:strRef>
              <c:f>fall_enroll_lev_div_eth!$B$24</c:f>
              <c:strCache>
                <c:ptCount val="1"/>
                <c:pt idx="0">
                  <c:v>Doctoral</c:v>
                </c:pt>
              </c:strCache>
            </c:strRef>
          </c:tx>
          <c:invertIfNegative val="0"/>
          <c:cat>
            <c:numRef>
              <c:f>fall_enroll_lev_div_eth!$D$8:$AM$8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fall_enroll_lev_div_eth!$D$24:$AM$24</c:f>
              <c:numCache>
                <c:formatCode>#,##0</c:formatCode>
                <c:ptCount val="10"/>
                <c:pt idx="0">
                  <c:v>554</c:v>
                </c:pt>
                <c:pt idx="1">
                  <c:v>573</c:v>
                </c:pt>
                <c:pt idx="2">
                  <c:v>572</c:v>
                </c:pt>
                <c:pt idx="3">
                  <c:v>578</c:v>
                </c:pt>
                <c:pt idx="4">
                  <c:v>616</c:v>
                </c:pt>
                <c:pt idx="5">
                  <c:v>602</c:v>
                </c:pt>
                <c:pt idx="6">
                  <c:v>698</c:v>
                </c:pt>
                <c:pt idx="7">
                  <c:v>704</c:v>
                </c:pt>
                <c:pt idx="8">
                  <c:v>714</c:v>
                </c:pt>
                <c:pt idx="9">
                  <c:v>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23-4996-B2B1-9F2903AEF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332992"/>
        <c:axId val="155334912"/>
      </c:barChart>
      <c:catAx>
        <c:axId val="15533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9675864984962"/>
              <c:y val="0.920717186566512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5334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5334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3229782447406841E-2"/>
              <c:y val="0.4117652428996247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5332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02909476740929"/>
          <c:y val="0.23103181156063932"/>
          <c:w val="0.13309846907434442"/>
          <c:h val="0.56095535372656413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>
      <c:oddFooter>&amp;L&amp;"Times New Roman,Regular"&amp;8UMSL Fact Book&amp;C&amp;"Times New Roman,Regular"&amp;8&amp;A&amp;R&amp;"Times New Roman,Regular"&amp;8Last Updated Fall 1999</c:oddFooter>
    </c:headerFooter>
    <c:pageMargins b="0.75" l="0.5" r="0.5" t="0.75" header="0.5" footer="0.21"/>
    <c:pageSetup orientation="landscape" blackAndWhite="1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FALL ENROLLMENT BY ACADEMIC DIVISION</a:t>
            </a:r>
          </a:p>
        </c:rich>
      </c:tx>
      <c:layout>
        <c:manualLayout>
          <c:xMode val="edge"/>
          <c:yMode val="edge"/>
          <c:x val="0.204132143056586"/>
          <c:y val="3.15789473684210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35178581400729"/>
          <c:y val="0.16578947368421051"/>
          <c:w val="0.63259076657970947"/>
          <c:h val="0.68245614035087721"/>
        </c:manualLayout>
      </c:layout>
      <c:lineChart>
        <c:grouping val="standard"/>
        <c:varyColors val="0"/>
        <c:ser>
          <c:idx val="0"/>
          <c:order val="0"/>
          <c:tx>
            <c:strRef>
              <c:f>fall_enroll_lev_div_eth!$B$29</c:f>
              <c:strCache>
                <c:ptCount val="1"/>
                <c:pt idx="0">
                  <c:v>Arts &amp; Sciences</c:v>
                </c:pt>
              </c:strCache>
            </c:strRef>
          </c:tx>
          <c:cat>
            <c:numRef>
              <c:f>fall_enroll_lev_div_eth!$D$8:$AM$8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fall_enroll_lev_div_eth!$D$29:$AM$29</c:f>
              <c:numCache>
                <c:formatCode>#,##0</c:formatCode>
                <c:ptCount val="10"/>
                <c:pt idx="0">
                  <c:v>3685</c:v>
                </c:pt>
                <c:pt idx="1">
                  <c:v>3666</c:v>
                </c:pt>
                <c:pt idx="2">
                  <c:v>3726</c:v>
                </c:pt>
                <c:pt idx="3">
                  <c:v>3596</c:v>
                </c:pt>
                <c:pt idx="4">
                  <c:v>3684</c:v>
                </c:pt>
                <c:pt idx="5">
                  <c:v>3563</c:v>
                </c:pt>
                <c:pt idx="6">
                  <c:v>3425</c:v>
                </c:pt>
                <c:pt idx="7">
                  <c:v>3259</c:v>
                </c:pt>
                <c:pt idx="8">
                  <c:v>3169</c:v>
                </c:pt>
                <c:pt idx="9">
                  <c:v>2795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27-4DC8-B7F3-86866F75F875}"/>
            </c:ext>
          </c:extLst>
        </c:ser>
        <c:ser>
          <c:idx val="1"/>
          <c:order val="1"/>
          <c:tx>
            <c:strRef>
              <c:f>fall_enroll_lev_div_eth!$B$30</c:f>
              <c:strCache>
                <c:ptCount val="1"/>
                <c:pt idx="0">
                  <c:v>Business</c:v>
                </c:pt>
              </c:strCache>
            </c:strRef>
          </c:tx>
          <c:cat>
            <c:numRef>
              <c:f>fall_enroll_lev_div_eth!$D$8:$AM$8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fall_enroll_lev_div_eth!$D$30:$AM$30</c:f>
              <c:numCache>
                <c:formatCode>#,##0</c:formatCode>
                <c:ptCount val="10"/>
                <c:pt idx="0">
                  <c:v>2155</c:v>
                </c:pt>
                <c:pt idx="1">
                  <c:v>2140</c:v>
                </c:pt>
                <c:pt idx="2">
                  <c:v>2159</c:v>
                </c:pt>
                <c:pt idx="3">
                  <c:v>2029</c:v>
                </c:pt>
                <c:pt idx="4">
                  <c:v>1988</c:v>
                </c:pt>
                <c:pt idx="5">
                  <c:v>1973</c:v>
                </c:pt>
                <c:pt idx="6">
                  <c:v>1936</c:v>
                </c:pt>
                <c:pt idx="7">
                  <c:v>1775</c:v>
                </c:pt>
                <c:pt idx="8">
                  <c:v>1589</c:v>
                </c:pt>
                <c:pt idx="9">
                  <c:v>1448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7-4DC8-B7F3-86866F75F875}"/>
            </c:ext>
          </c:extLst>
        </c:ser>
        <c:ser>
          <c:idx val="2"/>
          <c:order val="2"/>
          <c:tx>
            <c:strRef>
              <c:f>fall_enroll_lev_div_eth!$B$31</c:f>
              <c:strCache>
                <c:ptCount val="1"/>
                <c:pt idx="0">
                  <c:v>Education</c:v>
                </c:pt>
              </c:strCache>
            </c:strRef>
          </c:tx>
          <c:cat>
            <c:numRef>
              <c:f>fall_enroll_lev_div_eth!$D$8:$AM$8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fall_enroll_lev_div_eth!$D$31:$AM$31</c:f>
              <c:numCache>
                <c:formatCode>#,##0</c:formatCode>
                <c:ptCount val="10"/>
                <c:pt idx="0">
                  <c:v>951</c:v>
                </c:pt>
                <c:pt idx="1">
                  <c:v>845</c:v>
                </c:pt>
                <c:pt idx="2">
                  <c:v>812</c:v>
                </c:pt>
                <c:pt idx="3">
                  <c:v>737</c:v>
                </c:pt>
                <c:pt idx="4">
                  <c:v>659</c:v>
                </c:pt>
                <c:pt idx="5">
                  <c:v>570</c:v>
                </c:pt>
                <c:pt idx="6">
                  <c:v>551</c:v>
                </c:pt>
                <c:pt idx="7">
                  <c:v>530</c:v>
                </c:pt>
                <c:pt idx="8">
                  <c:v>545</c:v>
                </c:pt>
                <c:pt idx="9">
                  <c:v>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27-4DC8-B7F3-86866F75F875}"/>
            </c:ext>
          </c:extLst>
        </c:ser>
        <c:ser>
          <c:idx val="3"/>
          <c:order val="3"/>
          <c:tx>
            <c:strRef>
              <c:f>fall_enroll_lev_div_eth!$B$32</c:f>
              <c:strCache>
                <c:ptCount val="1"/>
                <c:pt idx="0">
                  <c:v>Fine Arts &amp; Communication</c:v>
                </c:pt>
              </c:strCache>
            </c:strRef>
          </c:tx>
          <c:val>
            <c:numRef>
              <c:f>fall_enroll_lev_div_eth!$D$32:$AM$32</c:f>
              <c:numCache>
                <c:formatCode>#,##0</c:formatCode>
                <c:ptCount val="10"/>
                <c:pt idx="0">
                  <c:v>865</c:v>
                </c:pt>
                <c:pt idx="1">
                  <c:v>830</c:v>
                </c:pt>
                <c:pt idx="2">
                  <c:v>800</c:v>
                </c:pt>
                <c:pt idx="3">
                  <c:v>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27-4DC8-B7F3-86866F75F875}"/>
            </c:ext>
          </c:extLst>
        </c:ser>
        <c:ser>
          <c:idx val="4"/>
          <c:order val="4"/>
          <c:tx>
            <c:strRef>
              <c:f>fall_enroll_lev_div_eth!$B$34</c:f>
              <c:strCache>
                <c:ptCount val="1"/>
                <c:pt idx="0">
                  <c:v>Evening College*</c:v>
                </c:pt>
              </c:strCache>
            </c:strRef>
          </c:tx>
          <c:val>
            <c:numRef>
              <c:f>fall_enroll_lev_div_eth!$D$34:$AM$34</c:f>
              <c:numCache>
                <c:formatCode>#,##0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27-4DC8-B7F3-86866F75F875}"/>
            </c:ext>
          </c:extLst>
        </c:ser>
        <c:ser>
          <c:idx val="5"/>
          <c:order val="5"/>
          <c:tx>
            <c:strRef>
              <c:f>fall_enroll_lev_div_eth!$B$35</c:f>
              <c:strCache>
                <c:ptCount val="1"/>
                <c:pt idx="0">
                  <c:v>Graduate School</c:v>
                </c:pt>
              </c:strCache>
            </c:strRef>
          </c:tx>
          <c:val>
            <c:numRef>
              <c:f>fall_enroll_lev_div_eth!$D$35:$AM$35</c:f>
              <c:numCache>
                <c:formatCode>#,##0</c:formatCode>
                <c:ptCount val="10"/>
                <c:pt idx="0">
                  <c:v>2747</c:v>
                </c:pt>
                <c:pt idx="1">
                  <c:v>2662</c:v>
                </c:pt>
                <c:pt idx="2">
                  <c:v>2666</c:v>
                </c:pt>
                <c:pt idx="3">
                  <c:v>2784</c:v>
                </c:pt>
                <c:pt idx="4">
                  <c:v>2671</c:v>
                </c:pt>
                <c:pt idx="5">
                  <c:v>2756</c:v>
                </c:pt>
                <c:pt idx="6">
                  <c:v>2806</c:v>
                </c:pt>
                <c:pt idx="7">
                  <c:v>2781</c:v>
                </c:pt>
                <c:pt idx="8">
                  <c:v>2724</c:v>
                </c:pt>
                <c:pt idx="9">
                  <c:v>2671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27-4DC8-B7F3-86866F75F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84448"/>
        <c:axId val="164705024"/>
      </c:lineChart>
      <c:catAx>
        <c:axId val="15538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0338526833082033"/>
              <c:y val="0.929824561403508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4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705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6.1776320513127351E-3"/>
              <c:y val="0.4052631578947368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5384448"/>
        <c:crosses val="autoZero"/>
        <c:crossBetween val="between"/>
        <c:minorUnit val="100"/>
      </c:valAx>
    </c:plotArea>
    <c:legend>
      <c:legendPos val="r"/>
      <c:layout>
        <c:manualLayout>
          <c:xMode val="edge"/>
          <c:yMode val="edge"/>
          <c:x val="0.75458437723693628"/>
          <c:y val="0.2131578947368421"/>
          <c:w val="0.23977454945791354"/>
          <c:h val="0.64649122807017545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>
      <c:oddFooter>&amp;L&amp;"Times New Roman,Regular"&amp;8UMSL  Fact Book&amp;C&amp;"Times New Roman,Regular"&amp;8&amp;A&amp;R&amp;"Times New Roman,Regular"&amp;8Last Updated Fall 1999</c:oddFooter>
    </c:headerFooter>
    <c:pageMargins b="1" l="0.75" r="0.75" t="1" header="0.5" footer="0.26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FALL ENROLLMENT BY ACADEMIC DIVISION</a:t>
            </a:r>
          </a:p>
        </c:rich>
      </c:tx>
      <c:layout>
        <c:manualLayout>
          <c:xMode val="edge"/>
          <c:yMode val="edge"/>
          <c:x val="0.23313172348145403"/>
          <c:y val="3.2745591939546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34599070412102"/>
          <c:y val="0.1536525819286518"/>
          <c:w val="0.66330198861712852"/>
          <c:h val="0.68094117958177147"/>
        </c:manualLayout>
      </c:layout>
      <c:lineChart>
        <c:grouping val="standard"/>
        <c:varyColors val="0"/>
        <c:ser>
          <c:idx val="3"/>
          <c:order val="0"/>
          <c:tx>
            <c:strRef>
              <c:f>fall_enroll_lev_div_eth!$B$33</c:f>
              <c:strCache>
                <c:ptCount val="1"/>
                <c:pt idx="0">
                  <c:v>Engineering</c:v>
                </c:pt>
              </c:strCache>
            </c:strRef>
          </c:tx>
          <c:cat>
            <c:numRef>
              <c:f>fall_enroll_lev_div_eth!$Y$8:$AM$8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fall_enroll_lev_div_eth!$D$33:$AM$33</c:f>
              <c:numCache>
                <c:formatCode>#,##0</c:formatCode>
                <c:ptCount val="10"/>
                <c:pt idx="0">
                  <c:v>426</c:v>
                </c:pt>
                <c:pt idx="1">
                  <c:v>481</c:v>
                </c:pt>
                <c:pt idx="2">
                  <c:v>505</c:v>
                </c:pt>
                <c:pt idx="3">
                  <c:v>362</c:v>
                </c:pt>
                <c:pt idx="4">
                  <c:v>304</c:v>
                </c:pt>
                <c:pt idx="5">
                  <c:v>266</c:v>
                </c:pt>
                <c:pt idx="6">
                  <c:v>297</c:v>
                </c:pt>
                <c:pt idx="7">
                  <c:v>300</c:v>
                </c:pt>
                <c:pt idx="8">
                  <c:v>291</c:v>
                </c:pt>
                <c:pt idx="9">
                  <c:v>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6-4382-B09D-BDAFFB171DAB}"/>
            </c:ext>
          </c:extLst>
        </c:ser>
        <c:ser>
          <c:idx val="6"/>
          <c:order val="1"/>
          <c:tx>
            <c:strRef>
              <c:f>fall_enroll_lev_div_eth!$B$36</c:f>
              <c:strCache>
                <c:ptCount val="1"/>
                <c:pt idx="0">
                  <c:v>Nursing - RN, BSNC</c:v>
                </c:pt>
              </c:strCache>
            </c:strRef>
          </c:tx>
          <c:cat>
            <c:numRef>
              <c:f>fall_enroll_lev_div_eth!$Y$8:$AM$8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fall_enroll_lev_div_eth!$D$36:$AM$36</c:f>
              <c:numCache>
                <c:formatCode>General</c:formatCode>
                <c:ptCount val="10"/>
                <c:pt idx="0">
                  <c:v>160</c:v>
                </c:pt>
                <c:pt idx="1">
                  <c:v>162</c:v>
                </c:pt>
                <c:pt idx="2">
                  <c:v>123</c:v>
                </c:pt>
                <c:pt idx="3">
                  <c:v>103</c:v>
                </c:pt>
                <c:pt idx="4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76-4382-B09D-BDAFFB171DAB}"/>
            </c:ext>
          </c:extLst>
        </c:ser>
        <c:ser>
          <c:idx val="7"/>
          <c:order val="2"/>
          <c:tx>
            <c:strRef>
              <c:f>fall_enroll_lev_div_eth!$B$37</c:f>
              <c:strCache>
                <c:ptCount val="1"/>
                <c:pt idx="0">
                  <c:v>Nursing - BSN</c:v>
                </c:pt>
              </c:strCache>
            </c:strRef>
          </c:tx>
          <c:cat>
            <c:numRef>
              <c:f>fall_enroll_lev_div_eth!$Y$8:$AM$8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fall_enroll_lev_div_eth!$D$37:$AM$37</c:f>
              <c:numCache>
                <c:formatCode>General</c:formatCode>
                <c:ptCount val="10"/>
                <c:pt idx="0">
                  <c:v>674</c:v>
                </c:pt>
                <c:pt idx="1">
                  <c:v>769</c:v>
                </c:pt>
                <c:pt idx="2">
                  <c:v>788</c:v>
                </c:pt>
                <c:pt idx="3">
                  <c:v>729</c:v>
                </c:pt>
                <c:pt idx="4">
                  <c:v>683</c:v>
                </c:pt>
                <c:pt idx="5">
                  <c:v>697</c:v>
                </c:pt>
                <c:pt idx="6">
                  <c:v>672</c:v>
                </c:pt>
                <c:pt idx="7">
                  <c:v>591</c:v>
                </c:pt>
                <c:pt idx="8">
                  <c:v>571</c:v>
                </c:pt>
                <c:pt idx="9">
                  <c:v>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76-4382-B09D-BDAFFB171DAB}"/>
            </c:ext>
          </c:extLst>
        </c:ser>
        <c:ser>
          <c:idx val="8"/>
          <c:order val="3"/>
          <c:tx>
            <c:strRef>
              <c:f>fall_enroll_lev_div_eth!$B$38</c:f>
              <c:strCache>
                <c:ptCount val="1"/>
                <c:pt idx="0">
                  <c:v>Optometry</c:v>
                </c:pt>
              </c:strCache>
            </c:strRef>
          </c:tx>
          <c:cat>
            <c:numRef>
              <c:f>fall_enroll_lev_div_eth!$Y$8:$AM$8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fall_enroll_lev_div_eth!$D$38:$AM$38</c:f>
              <c:numCache>
                <c:formatCode>General</c:formatCode>
                <c:ptCount val="10"/>
                <c:pt idx="0">
                  <c:v>168</c:v>
                </c:pt>
                <c:pt idx="1">
                  <c:v>173</c:v>
                </c:pt>
                <c:pt idx="2">
                  <c:v>176</c:v>
                </c:pt>
                <c:pt idx="3">
                  <c:v>172</c:v>
                </c:pt>
                <c:pt idx="4">
                  <c:v>168</c:v>
                </c:pt>
                <c:pt idx="5">
                  <c:v>172</c:v>
                </c:pt>
                <c:pt idx="6">
                  <c:v>175</c:v>
                </c:pt>
                <c:pt idx="7">
                  <c:v>181</c:v>
                </c:pt>
                <c:pt idx="8">
                  <c:v>177</c:v>
                </c:pt>
                <c:pt idx="9">
                  <c:v>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76-4382-B09D-BDAFFB171DAB}"/>
            </c:ext>
          </c:extLst>
        </c:ser>
        <c:ser>
          <c:idx val="9"/>
          <c:order val="4"/>
          <c:tx>
            <c:strRef>
              <c:f>fall_enroll_lev_div_eth!$B$40</c:f>
              <c:strCache>
                <c:ptCount val="1"/>
                <c:pt idx="0">
                  <c:v>Non-Divisional***</c:v>
                </c:pt>
              </c:strCache>
            </c:strRef>
          </c:tx>
          <c:cat>
            <c:numRef>
              <c:f>fall_enroll_lev_div_eth!$Y$8:$AM$8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fall_enroll_lev_div_eth!$D$40:$AM$40</c:f>
              <c:numCache>
                <c:formatCode>General</c:formatCode>
                <c:ptCount val="10"/>
                <c:pt idx="0">
                  <c:v>369</c:v>
                </c:pt>
                <c:pt idx="1">
                  <c:v>380</c:v>
                </c:pt>
                <c:pt idx="2">
                  <c:v>406</c:v>
                </c:pt>
                <c:pt idx="3">
                  <c:v>396</c:v>
                </c:pt>
                <c:pt idx="4">
                  <c:v>319</c:v>
                </c:pt>
                <c:pt idx="5">
                  <c:v>300</c:v>
                </c:pt>
                <c:pt idx="6">
                  <c:v>344</c:v>
                </c:pt>
                <c:pt idx="7">
                  <c:v>295</c:v>
                </c:pt>
                <c:pt idx="8">
                  <c:v>341</c:v>
                </c:pt>
                <c:pt idx="9">
                  <c:v>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76-4382-B09D-BDAFFB171DAB}"/>
            </c:ext>
          </c:extLst>
        </c:ser>
        <c:ser>
          <c:idx val="0"/>
          <c:order val="5"/>
          <c:tx>
            <c:strRef>
              <c:f>fall_enroll_lev_div_eth!$B$39</c:f>
              <c:strCache>
                <c:ptCount val="1"/>
                <c:pt idx="0">
                  <c:v>Social Work**</c:v>
                </c:pt>
              </c:strCache>
            </c:strRef>
          </c:tx>
          <c:cat>
            <c:numRef>
              <c:f>fall_enroll_lev_div_eth!$Y$8:$AM$8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fall_enroll_lev_div_eth!$Y$39:$AM$39</c:f>
              <c:numCache>
                <c:formatCode>General</c:formatCode>
                <c:ptCount val="10"/>
                <c:pt idx="4">
                  <c:v>324</c:v>
                </c:pt>
                <c:pt idx="5">
                  <c:v>293</c:v>
                </c:pt>
                <c:pt idx="6">
                  <c:v>255</c:v>
                </c:pt>
                <c:pt idx="7">
                  <c:v>249</c:v>
                </c:pt>
                <c:pt idx="8">
                  <c:v>223</c:v>
                </c:pt>
                <c:pt idx="9">
                  <c:v>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76-4382-B09D-BDAFFB171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93664"/>
        <c:axId val="166595584"/>
      </c:lineChart>
      <c:catAx>
        <c:axId val="16659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1690145332743878"/>
              <c:y val="0.926953198860217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659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595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4185017464622689E-2"/>
              <c:y val="0.408060982301645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6593664"/>
        <c:crosses val="autoZero"/>
        <c:crossBetween val="between"/>
        <c:minorUnit val="100"/>
      </c:valAx>
    </c:plotArea>
    <c:legend>
      <c:legendPos val="r"/>
      <c:layout>
        <c:manualLayout>
          <c:xMode val="edge"/>
          <c:yMode val="edge"/>
          <c:x val="0.79031664907205479"/>
          <c:y val="0.15476752143176375"/>
          <c:w val="0.20968333566758762"/>
          <c:h val="0.35239246423652798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>
      <c:oddFooter>&amp;L&amp;"Times New Roman,Regular"&amp;8UMSL Fact Book&amp;C&amp;"Times New Roman,Regular"&amp;8&amp;A&amp;R&amp;"Times New Roman,Regular"&amp;8Last Updated Fall 1999</c:oddFooter>
    </c:headerFooter>
    <c:pageMargins b="1" l="0.75" r="0.75" t="1" header="0.5" footer="0.26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63</xdr:row>
      <xdr:rowOff>76200</xdr:rowOff>
    </xdr:from>
    <xdr:to>
      <xdr:col>39</xdr:col>
      <xdr:colOff>0</xdr:colOff>
      <xdr:row>87</xdr:row>
      <xdr:rowOff>142875</xdr:rowOff>
    </xdr:to>
    <xdr:graphicFrame macro="">
      <xdr:nvGraphicFramePr>
        <xdr:cNvPr id="10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91</xdr:row>
      <xdr:rowOff>28575</xdr:rowOff>
    </xdr:from>
    <xdr:to>
      <xdr:col>39</xdr:col>
      <xdr:colOff>19050</xdr:colOff>
      <xdr:row>114</xdr:row>
      <xdr:rowOff>142875</xdr:rowOff>
    </xdr:to>
    <xdr:graphicFrame macro="">
      <xdr:nvGraphicFramePr>
        <xdr:cNvPr id="10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118</xdr:row>
      <xdr:rowOff>28575</xdr:rowOff>
    </xdr:from>
    <xdr:to>
      <xdr:col>39</xdr:col>
      <xdr:colOff>19050</xdr:colOff>
      <xdr:row>143</xdr:row>
      <xdr:rowOff>0</xdr:rowOff>
    </xdr:to>
    <xdr:graphicFrame macro="">
      <xdr:nvGraphicFramePr>
        <xdr:cNvPr id="10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38100</xdr:colOff>
      <xdr:row>0</xdr:row>
      <xdr:rowOff>133350</xdr:rowOff>
    </xdr:from>
    <xdr:to>
      <xdr:col>1</xdr:col>
      <xdr:colOff>1152525</xdr:colOff>
      <xdr:row>4</xdr:row>
      <xdr:rowOff>28575</xdr:rowOff>
    </xdr:to>
    <xdr:pic>
      <xdr:nvPicPr>
        <xdr:cNvPr id="1095" name="Pictur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3350"/>
          <a:ext cx="1114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zoomScale="115" zoomScaleNormal="115" zoomScaleSheetLayoutView="100" workbookViewId="0"/>
  </sheetViews>
  <sheetFormatPr defaultRowHeight="12" x14ac:dyDescent="0.2"/>
  <cols>
    <col min="1" max="1" width="2.140625" style="1" customWidth="1"/>
    <col min="2" max="2" width="27" style="1" customWidth="1"/>
    <col min="3" max="3" width="0.85546875" style="1" customWidth="1"/>
    <col min="4" max="29" width="7.28515625" style="1" hidden="1" customWidth="1"/>
    <col min="30" max="39" width="7.28515625" style="1" customWidth="1"/>
    <col min="40" max="40" width="2.140625" style="1" customWidth="1"/>
    <col min="41" max="16384" width="9.140625" style="1"/>
  </cols>
  <sheetData>
    <row r="1" spans="1:40" ht="12" customHeight="1" x14ac:dyDescent="0.2">
      <c r="A1" s="1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12"/>
    </row>
    <row r="2" spans="1:40" ht="12" customHeight="1" x14ac:dyDescent="0.2">
      <c r="A2" s="13"/>
      <c r="B2" s="15"/>
      <c r="C2" s="31" t="s">
        <v>24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14"/>
    </row>
    <row r="3" spans="1:40" ht="12" customHeight="1" x14ac:dyDescent="0.2">
      <c r="A3" s="13"/>
      <c r="B3" s="15"/>
      <c r="C3" s="32" t="s">
        <v>27</v>
      </c>
      <c r="D3" s="15"/>
      <c r="E3" s="16"/>
      <c r="F3" s="16"/>
      <c r="G3" s="16"/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4"/>
    </row>
    <row r="4" spans="1:40" ht="12" customHeight="1" thickBot="1" x14ac:dyDescent="0.25">
      <c r="A4" s="13"/>
      <c r="B4" s="15"/>
      <c r="C4" s="33" t="s">
        <v>0</v>
      </c>
      <c r="D4" s="9"/>
      <c r="E4" s="10"/>
      <c r="F4" s="10"/>
      <c r="G4" s="10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4"/>
    </row>
    <row r="5" spans="1:40" ht="12" customHeight="1" thickTop="1" x14ac:dyDescent="0.2">
      <c r="A5" s="13"/>
      <c r="B5" s="32"/>
      <c r="C5" s="32"/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4"/>
    </row>
    <row r="6" spans="1:40" ht="12" customHeight="1" x14ac:dyDescent="0.2">
      <c r="A6" s="13"/>
      <c r="B6" s="32"/>
      <c r="C6" s="32"/>
      <c r="D6" s="15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4"/>
    </row>
    <row r="7" spans="1:40" ht="12" customHeight="1" x14ac:dyDescent="0.2">
      <c r="A7" s="13"/>
      <c r="B7" s="32"/>
      <c r="C7" s="32"/>
      <c r="D7" s="15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4"/>
    </row>
    <row r="8" spans="1:40" ht="12" customHeight="1" x14ac:dyDescent="0.2">
      <c r="A8" s="13"/>
      <c r="B8" s="15"/>
      <c r="C8" s="15"/>
      <c r="D8" s="4">
        <v>1986</v>
      </c>
      <c r="E8" s="4">
        <v>1987</v>
      </c>
      <c r="F8" s="4">
        <v>1988</v>
      </c>
      <c r="G8" s="4">
        <v>1989</v>
      </c>
      <c r="H8" s="4">
        <v>1990</v>
      </c>
      <c r="I8" s="4">
        <v>1991</v>
      </c>
      <c r="J8" s="4">
        <v>1992</v>
      </c>
      <c r="K8" s="4">
        <v>1993</v>
      </c>
      <c r="L8" s="4">
        <v>1994</v>
      </c>
      <c r="M8" s="4">
        <v>1995</v>
      </c>
      <c r="N8" s="4">
        <v>1996</v>
      </c>
      <c r="O8" s="4">
        <v>1997</v>
      </c>
      <c r="P8" s="4">
        <v>1998</v>
      </c>
      <c r="Q8" s="4">
        <v>1999</v>
      </c>
      <c r="R8" s="4">
        <v>2000</v>
      </c>
      <c r="S8" s="4">
        <v>2001</v>
      </c>
      <c r="T8" s="4">
        <v>2002</v>
      </c>
      <c r="U8" s="4">
        <v>2003</v>
      </c>
      <c r="V8" s="4">
        <v>2004</v>
      </c>
      <c r="W8" s="4">
        <v>2005</v>
      </c>
      <c r="X8" s="4">
        <v>2006</v>
      </c>
      <c r="Y8" s="4">
        <v>2007</v>
      </c>
      <c r="Z8" s="4">
        <v>2008</v>
      </c>
      <c r="AA8" s="4">
        <v>2009</v>
      </c>
      <c r="AB8" s="4">
        <v>2010</v>
      </c>
      <c r="AC8" s="4">
        <v>2011</v>
      </c>
      <c r="AD8" s="4">
        <v>2012</v>
      </c>
      <c r="AE8" s="4">
        <v>2013</v>
      </c>
      <c r="AF8" s="4">
        <v>2014</v>
      </c>
      <c r="AG8" s="4">
        <v>2015</v>
      </c>
      <c r="AH8" s="4">
        <v>2016</v>
      </c>
      <c r="AI8" s="4">
        <v>2017</v>
      </c>
      <c r="AJ8" s="4">
        <v>2018</v>
      </c>
      <c r="AK8" s="4">
        <v>2019</v>
      </c>
      <c r="AL8" s="4">
        <v>2020</v>
      </c>
      <c r="AM8" s="4">
        <v>2021</v>
      </c>
      <c r="AN8" s="14"/>
    </row>
    <row r="9" spans="1:40" ht="12" customHeight="1" x14ac:dyDescent="0.2">
      <c r="A9" s="13"/>
      <c r="B9" s="18" t="s">
        <v>1</v>
      </c>
      <c r="C9" s="18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4"/>
    </row>
    <row r="10" spans="1:40" s="2" customFormat="1" ht="12" customHeight="1" x14ac:dyDescent="0.2">
      <c r="A10" s="19"/>
      <c r="B10" s="20" t="s">
        <v>2</v>
      </c>
      <c r="C10" s="20"/>
      <c r="D10" s="20">
        <f>2114+1697+2423+3354</f>
        <v>9588</v>
      </c>
      <c r="E10" s="20">
        <v>9817</v>
      </c>
      <c r="F10" s="20">
        <v>10069</v>
      </c>
      <c r="G10" s="20">
        <v>10495</v>
      </c>
      <c r="H10" s="20">
        <v>10737</v>
      </c>
      <c r="I10" s="20">
        <v>10420</v>
      </c>
      <c r="J10" s="20">
        <v>9339</v>
      </c>
      <c r="K10" s="20">
        <v>9378</v>
      </c>
      <c r="L10" s="20">
        <v>9395</v>
      </c>
      <c r="M10" s="20">
        <v>9464</v>
      </c>
      <c r="N10" s="20">
        <v>9498</v>
      </c>
      <c r="O10" s="20">
        <v>9292</v>
      </c>
      <c r="P10" s="20">
        <v>9623</v>
      </c>
      <c r="Q10" s="20">
        <v>9615</v>
      </c>
      <c r="R10" s="20">
        <v>9612</v>
      </c>
      <c r="S10" s="20">
        <v>9601</v>
      </c>
      <c r="T10" s="20">
        <v>9469</v>
      </c>
      <c r="U10" s="20">
        <v>9276</v>
      </c>
      <c r="V10" s="20">
        <v>9102</v>
      </c>
      <c r="W10" s="20">
        <v>9342</v>
      </c>
      <c r="X10" s="20">
        <v>9093</v>
      </c>
      <c r="Y10" s="20">
        <v>9173</v>
      </c>
      <c r="Z10" s="41">
        <v>8901</v>
      </c>
      <c r="AA10" s="41">
        <v>9168</v>
      </c>
      <c r="AB10" s="41">
        <v>9337</v>
      </c>
      <c r="AC10" s="41">
        <v>9323</v>
      </c>
      <c r="AD10" s="41">
        <v>9285</v>
      </c>
      <c r="AE10" s="41">
        <v>9273</v>
      </c>
      <c r="AF10" s="41">
        <v>9319</v>
      </c>
      <c r="AG10" s="41">
        <v>8656</v>
      </c>
      <c r="AH10" s="41">
        <v>8033</v>
      </c>
      <c r="AI10" s="41">
        <v>7662</v>
      </c>
      <c r="AJ10" s="41">
        <v>7480</v>
      </c>
      <c r="AK10" s="41">
        <v>6999</v>
      </c>
      <c r="AL10" s="41">
        <v>6729</v>
      </c>
      <c r="AM10" s="41">
        <v>6024</v>
      </c>
      <c r="AN10" s="21"/>
    </row>
    <row r="11" spans="1:40" s="2" customFormat="1" ht="12" customHeight="1" x14ac:dyDescent="0.2">
      <c r="A11" s="19"/>
      <c r="B11" s="20" t="s">
        <v>3</v>
      </c>
      <c r="C11" s="20"/>
      <c r="D11" s="20">
        <f>1580+193</f>
        <v>1773</v>
      </c>
      <c r="E11" s="20">
        <v>1907</v>
      </c>
      <c r="F11" s="20">
        <v>1973</v>
      </c>
      <c r="G11" s="20">
        <v>2221</v>
      </c>
      <c r="H11" s="20">
        <v>2267</v>
      </c>
      <c r="I11" s="20">
        <v>2365</v>
      </c>
      <c r="J11" s="20">
        <v>2278</v>
      </c>
      <c r="K11" s="20">
        <v>2366</v>
      </c>
      <c r="L11" s="20">
        <v>2495</v>
      </c>
      <c r="M11" s="20">
        <v>2599</v>
      </c>
      <c r="N11" s="20">
        <v>2536</v>
      </c>
      <c r="O11" s="20">
        <v>2398</v>
      </c>
      <c r="P11" s="20">
        <v>2344</v>
      </c>
      <c r="Q11" s="20">
        <v>2281</v>
      </c>
      <c r="R11" s="20">
        <v>2353</v>
      </c>
      <c r="S11" s="20">
        <v>2478</v>
      </c>
      <c r="T11" s="20">
        <v>2623</v>
      </c>
      <c r="U11" s="20">
        <v>2639</v>
      </c>
      <c r="V11" s="20">
        <v>2614</v>
      </c>
      <c r="W11" s="20">
        <v>2637</v>
      </c>
      <c r="X11" s="20">
        <v>2773</v>
      </c>
      <c r="Y11" s="20">
        <v>2803</v>
      </c>
      <c r="Z11" s="41">
        <v>2831</v>
      </c>
      <c r="AA11" s="41">
        <v>2973</v>
      </c>
      <c r="AB11" s="41">
        <v>3032</v>
      </c>
      <c r="AC11" s="41">
        <v>2983</v>
      </c>
      <c r="AD11" s="41">
        <v>2747</v>
      </c>
      <c r="AE11" s="41">
        <v>2663</v>
      </c>
      <c r="AF11" s="41">
        <v>2666</v>
      </c>
      <c r="AG11" s="41">
        <v>2784</v>
      </c>
      <c r="AH11" s="41">
        <v>2671</v>
      </c>
      <c r="AI11" s="41">
        <v>2756</v>
      </c>
      <c r="AJ11" s="41">
        <v>2806</v>
      </c>
      <c r="AK11" s="41">
        <v>2781</v>
      </c>
      <c r="AL11" s="41">
        <v>2724</v>
      </c>
      <c r="AM11" s="41">
        <v>2671</v>
      </c>
      <c r="AN11" s="21"/>
    </row>
    <row r="12" spans="1:40" ht="12" customHeight="1" x14ac:dyDescent="0.2">
      <c r="A12" s="13"/>
      <c r="B12" s="15" t="s">
        <v>4</v>
      </c>
      <c r="C12" s="15"/>
      <c r="D12" s="15">
        <f>40+39+33+29</f>
        <v>141</v>
      </c>
      <c r="E12" s="15">
        <v>152</v>
      </c>
      <c r="F12" s="15">
        <v>160</v>
      </c>
      <c r="G12" s="15">
        <v>156</v>
      </c>
      <c r="H12" s="15">
        <v>157</v>
      </c>
      <c r="I12" s="15">
        <v>156</v>
      </c>
      <c r="J12" s="15">
        <v>157</v>
      </c>
      <c r="K12" s="15">
        <v>157</v>
      </c>
      <c r="L12" s="15">
        <v>155</v>
      </c>
      <c r="M12" s="15">
        <v>160</v>
      </c>
      <c r="N12" s="15">
        <v>163</v>
      </c>
      <c r="O12" s="15">
        <v>168</v>
      </c>
      <c r="P12" s="15">
        <v>173</v>
      </c>
      <c r="Q12" s="15">
        <v>173</v>
      </c>
      <c r="R12" s="15">
        <v>169</v>
      </c>
      <c r="S12" s="15">
        <v>163</v>
      </c>
      <c r="T12" s="15">
        <v>158</v>
      </c>
      <c r="U12" s="15">
        <v>159</v>
      </c>
      <c r="V12" s="15">
        <v>165</v>
      </c>
      <c r="W12" s="15">
        <v>164</v>
      </c>
      <c r="X12" s="15">
        <v>173</v>
      </c>
      <c r="Y12" s="15">
        <v>171</v>
      </c>
      <c r="Z12" s="39">
        <v>178</v>
      </c>
      <c r="AA12" s="39">
        <v>178</v>
      </c>
      <c r="AB12" s="39">
        <v>171</v>
      </c>
      <c r="AC12" s="39">
        <v>172</v>
      </c>
      <c r="AD12" s="39">
        <v>168</v>
      </c>
      <c r="AE12" s="39">
        <v>172</v>
      </c>
      <c r="AF12" s="39">
        <v>176</v>
      </c>
      <c r="AG12" s="39">
        <v>172</v>
      </c>
      <c r="AH12" s="39">
        <v>168</v>
      </c>
      <c r="AI12" s="39">
        <v>172</v>
      </c>
      <c r="AJ12" s="39">
        <v>175</v>
      </c>
      <c r="AK12" s="39">
        <v>181</v>
      </c>
      <c r="AL12" s="39">
        <v>177</v>
      </c>
      <c r="AM12" s="39">
        <v>171</v>
      </c>
      <c r="AN12" s="14"/>
    </row>
    <row r="13" spans="1:40" s="3" customFormat="1" ht="12" customHeight="1" thickBot="1" x14ac:dyDescent="0.25">
      <c r="A13" s="22"/>
      <c r="B13" s="23" t="s">
        <v>5</v>
      </c>
      <c r="C13" s="23"/>
      <c r="D13" s="6">
        <f t="shared" ref="D13:AM13" si="0">SUM(D10:D12)</f>
        <v>11502</v>
      </c>
      <c r="E13" s="6">
        <f t="shared" si="0"/>
        <v>11876</v>
      </c>
      <c r="F13" s="6">
        <f t="shared" si="0"/>
        <v>12202</v>
      </c>
      <c r="G13" s="6">
        <f t="shared" si="0"/>
        <v>12872</v>
      </c>
      <c r="H13" s="6">
        <f t="shared" si="0"/>
        <v>13161</v>
      </c>
      <c r="I13" s="6">
        <f t="shared" si="0"/>
        <v>12941</v>
      </c>
      <c r="J13" s="6">
        <f t="shared" si="0"/>
        <v>11774</v>
      </c>
      <c r="K13" s="6">
        <f t="shared" si="0"/>
        <v>11901</v>
      </c>
      <c r="L13" s="6">
        <f t="shared" si="0"/>
        <v>12045</v>
      </c>
      <c r="M13" s="6">
        <f t="shared" si="0"/>
        <v>12223</v>
      </c>
      <c r="N13" s="6">
        <f t="shared" si="0"/>
        <v>12197</v>
      </c>
      <c r="O13" s="6">
        <f t="shared" si="0"/>
        <v>11858</v>
      </c>
      <c r="P13" s="6">
        <f t="shared" si="0"/>
        <v>12140</v>
      </c>
      <c r="Q13" s="6">
        <f t="shared" si="0"/>
        <v>12069</v>
      </c>
      <c r="R13" s="6">
        <f t="shared" si="0"/>
        <v>12134</v>
      </c>
      <c r="S13" s="6">
        <f t="shared" si="0"/>
        <v>12242</v>
      </c>
      <c r="T13" s="6">
        <f t="shared" si="0"/>
        <v>12250</v>
      </c>
      <c r="U13" s="6">
        <f t="shared" si="0"/>
        <v>12074</v>
      </c>
      <c r="V13" s="6">
        <f t="shared" si="0"/>
        <v>11881</v>
      </c>
      <c r="W13" s="6">
        <f t="shared" si="0"/>
        <v>12143</v>
      </c>
      <c r="X13" s="6">
        <f t="shared" si="0"/>
        <v>12039</v>
      </c>
      <c r="Y13" s="6">
        <f>SUM(Y10:Y12)</f>
        <v>12147</v>
      </c>
      <c r="Z13" s="42">
        <f>SUM(Z10:Z12)</f>
        <v>11910</v>
      </c>
      <c r="AA13" s="42">
        <f>SUM(AA10:AA12)</f>
        <v>12319</v>
      </c>
      <c r="AB13" s="42">
        <f>SUM(AB10:AB12)</f>
        <v>12540</v>
      </c>
      <c r="AC13" s="42">
        <f t="shared" ref="AC13" si="1">SUM(AC10:AC12)</f>
        <v>12478</v>
      </c>
      <c r="AD13" s="42">
        <f t="shared" ref="AD13" si="2">SUM(AD10:AD12)</f>
        <v>12200</v>
      </c>
      <c r="AE13" s="42">
        <f t="shared" ref="AE13" si="3">SUM(AE10:AE12)</f>
        <v>12108</v>
      </c>
      <c r="AF13" s="42">
        <f t="shared" ref="AF13" si="4">SUM(AF10:AF12)</f>
        <v>12161</v>
      </c>
      <c r="AG13" s="42">
        <f t="shared" ref="AG13" si="5">SUM(AG10:AG12)</f>
        <v>11612</v>
      </c>
      <c r="AH13" s="42">
        <f t="shared" ref="AH13" si="6">SUM(AH10:AH12)</f>
        <v>10872</v>
      </c>
      <c r="AI13" s="42">
        <f t="shared" ref="AI13" si="7">SUM(AI10:AI12)</f>
        <v>10590</v>
      </c>
      <c r="AJ13" s="42">
        <f t="shared" ref="AJ13" si="8">SUM(AJ10:AJ12)</f>
        <v>10461</v>
      </c>
      <c r="AK13" s="42">
        <f t="shared" ref="AK13" si="9">SUM(AK10:AK12)</f>
        <v>9961</v>
      </c>
      <c r="AL13" s="42">
        <f t="shared" ref="AL13" si="10">SUM(AL10:AL12)</f>
        <v>9630</v>
      </c>
      <c r="AM13" s="42">
        <f t="shared" si="0"/>
        <v>8866</v>
      </c>
      <c r="AN13" s="24"/>
    </row>
    <row r="14" spans="1:40" ht="12" customHeight="1" thickTop="1" x14ac:dyDescent="0.2">
      <c r="A14" s="1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14"/>
    </row>
    <row r="15" spans="1:40" ht="12" customHeight="1" x14ac:dyDescent="0.2">
      <c r="A15" s="13"/>
      <c r="B15" s="18" t="s">
        <v>6</v>
      </c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14"/>
    </row>
    <row r="16" spans="1:40" ht="12" customHeight="1" x14ac:dyDescent="0.2">
      <c r="A16" s="13"/>
      <c r="B16" s="15" t="s">
        <v>7</v>
      </c>
      <c r="C16" s="15"/>
      <c r="D16" s="20">
        <v>2114</v>
      </c>
      <c r="E16" s="20">
        <v>1994</v>
      </c>
      <c r="F16" s="20">
        <v>1973</v>
      </c>
      <c r="G16" s="20">
        <v>1963</v>
      </c>
      <c r="H16" s="20">
        <v>1824</v>
      </c>
      <c r="I16" s="20">
        <v>1605</v>
      </c>
      <c r="J16" s="20">
        <v>1173</v>
      </c>
      <c r="K16" s="20">
        <v>1141</v>
      </c>
      <c r="L16" s="20">
        <v>1268</v>
      </c>
      <c r="M16" s="20">
        <v>1307</v>
      </c>
      <c r="N16" s="20">
        <v>1426</v>
      </c>
      <c r="O16" s="20">
        <v>1346</v>
      </c>
      <c r="P16" s="20">
        <v>1366</v>
      </c>
      <c r="Q16" s="20">
        <v>1230</v>
      </c>
      <c r="R16" s="20">
        <v>1221</v>
      </c>
      <c r="S16" s="20">
        <v>1247</v>
      </c>
      <c r="T16" s="20">
        <v>1115</v>
      </c>
      <c r="U16" s="20">
        <v>1074</v>
      </c>
      <c r="V16" s="20">
        <v>938</v>
      </c>
      <c r="W16" s="20">
        <v>982</v>
      </c>
      <c r="X16" s="20">
        <v>1018</v>
      </c>
      <c r="Y16" s="20">
        <v>950</v>
      </c>
      <c r="Z16" s="41">
        <v>1214</v>
      </c>
      <c r="AA16" s="41">
        <v>1331</v>
      </c>
      <c r="AB16" s="41">
        <v>1298</v>
      </c>
      <c r="AC16" s="41">
        <v>1307</v>
      </c>
      <c r="AD16" s="41">
        <v>1198</v>
      </c>
      <c r="AE16" s="41">
        <v>1087</v>
      </c>
      <c r="AF16" s="41">
        <v>1090</v>
      </c>
      <c r="AG16" s="41">
        <v>1068</v>
      </c>
      <c r="AH16" s="41">
        <v>921</v>
      </c>
      <c r="AI16" s="41">
        <v>1012</v>
      </c>
      <c r="AJ16" s="41">
        <v>1016</v>
      </c>
      <c r="AK16" s="41">
        <v>1027</v>
      </c>
      <c r="AL16" s="41">
        <v>918</v>
      </c>
      <c r="AM16" s="41">
        <v>784</v>
      </c>
      <c r="AN16" s="14"/>
    </row>
    <row r="17" spans="1:40" ht="12" customHeight="1" x14ac:dyDescent="0.2">
      <c r="A17" s="13"/>
      <c r="B17" s="15" t="s">
        <v>8</v>
      </c>
      <c r="C17" s="15"/>
      <c r="D17" s="20">
        <v>1697</v>
      </c>
      <c r="E17" s="20">
        <v>1727</v>
      </c>
      <c r="F17" s="20">
        <v>1706</v>
      </c>
      <c r="G17" s="20">
        <v>1687</v>
      </c>
      <c r="H17" s="20">
        <v>1707</v>
      </c>
      <c r="I17" s="20">
        <v>1554</v>
      </c>
      <c r="J17" s="20">
        <v>1401</v>
      </c>
      <c r="K17" s="20">
        <v>1282</v>
      </c>
      <c r="L17" s="20">
        <v>1340</v>
      </c>
      <c r="M17" s="20">
        <v>1337</v>
      </c>
      <c r="N17" s="20">
        <v>1273</v>
      </c>
      <c r="O17" s="20">
        <v>1363</v>
      </c>
      <c r="P17" s="20">
        <v>1428</v>
      </c>
      <c r="Q17" s="20">
        <v>1493</v>
      </c>
      <c r="R17" s="20">
        <v>1431</v>
      </c>
      <c r="S17" s="20">
        <v>1430</v>
      </c>
      <c r="T17" s="20">
        <v>1369</v>
      </c>
      <c r="U17" s="20">
        <v>1302</v>
      </c>
      <c r="V17" s="20">
        <v>1216</v>
      </c>
      <c r="W17" s="20">
        <v>1253</v>
      </c>
      <c r="X17" s="20">
        <v>1243</v>
      </c>
      <c r="Y17" s="20">
        <v>1240</v>
      </c>
      <c r="Z17" s="41">
        <v>1342</v>
      </c>
      <c r="AA17" s="41">
        <v>1202</v>
      </c>
      <c r="AB17" s="41">
        <v>1198</v>
      </c>
      <c r="AC17" s="41">
        <v>1260</v>
      </c>
      <c r="AD17" s="41">
        <v>1201</v>
      </c>
      <c r="AE17" s="41">
        <v>1181</v>
      </c>
      <c r="AF17" s="41">
        <v>1125</v>
      </c>
      <c r="AG17" s="41">
        <v>980</v>
      </c>
      <c r="AH17" s="41">
        <v>1008</v>
      </c>
      <c r="AI17" s="41">
        <v>920</v>
      </c>
      <c r="AJ17" s="41">
        <v>1026</v>
      </c>
      <c r="AK17" s="41">
        <v>955</v>
      </c>
      <c r="AL17" s="41">
        <v>985</v>
      </c>
      <c r="AM17" s="41">
        <v>858</v>
      </c>
      <c r="AN17" s="14"/>
    </row>
    <row r="18" spans="1:40" ht="12" customHeight="1" x14ac:dyDescent="0.2">
      <c r="A18" s="13"/>
      <c r="B18" s="15" t="s">
        <v>9</v>
      </c>
      <c r="C18" s="15"/>
      <c r="D18" s="20">
        <v>2423</v>
      </c>
      <c r="E18" s="20">
        <v>2422</v>
      </c>
      <c r="F18" s="20">
        <v>2521</v>
      </c>
      <c r="G18" s="20">
        <v>2726</v>
      </c>
      <c r="H18" s="20">
        <v>2875</v>
      </c>
      <c r="I18" s="20">
        <v>2826</v>
      </c>
      <c r="J18" s="20">
        <v>2471</v>
      </c>
      <c r="K18" s="20">
        <v>2583</v>
      </c>
      <c r="L18" s="20">
        <v>2496</v>
      </c>
      <c r="M18" s="20">
        <v>2573</v>
      </c>
      <c r="N18" s="20">
        <v>2524</v>
      </c>
      <c r="O18" s="20">
        <v>2373</v>
      </c>
      <c r="P18" s="20">
        <v>2464</v>
      </c>
      <c r="Q18" s="20">
        <v>2576</v>
      </c>
      <c r="R18" s="20">
        <v>2518</v>
      </c>
      <c r="S18" s="20">
        <v>2459</v>
      </c>
      <c r="T18" s="20">
        <v>2494</v>
      </c>
      <c r="U18" s="20">
        <v>2416</v>
      </c>
      <c r="V18" s="20">
        <v>2447</v>
      </c>
      <c r="W18" s="20">
        <v>2470</v>
      </c>
      <c r="X18" s="20">
        <v>2280</v>
      </c>
      <c r="Y18" s="20">
        <v>2419</v>
      </c>
      <c r="Z18" s="41">
        <v>2160</v>
      </c>
      <c r="AA18" s="41">
        <v>2226</v>
      </c>
      <c r="AB18" s="41">
        <v>2224</v>
      </c>
      <c r="AC18" s="41">
        <v>2165</v>
      </c>
      <c r="AD18" s="41">
        <v>2331</v>
      </c>
      <c r="AE18" s="41">
        <v>2316</v>
      </c>
      <c r="AF18" s="41">
        <v>2330</v>
      </c>
      <c r="AG18" s="41">
        <v>2087</v>
      </c>
      <c r="AH18" s="41">
        <v>2099</v>
      </c>
      <c r="AI18" s="41">
        <v>2041</v>
      </c>
      <c r="AJ18" s="41">
        <v>1855</v>
      </c>
      <c r="AK18" s="41">
        <v>1694</v>
      </c>
      <c r="AL18" s="41">
        <v>1692</v>
      </c>
      <c r="AM18" s="41">
        <v>1585</v>
      </c>
      <c r="AN18" s="14"/>
    </row>
    <row r="19" spans="1:40" ht="12" customHeight="1" x14ac:dyDescent="0.2">
      <c r="A19" s="13"/>
      <c r="B19" s="15" t="s">
        <v>10</v>
      </c>
      <c r="C19" s="15"/>
      <c r="D19" s="20">
        <v>3354</v>
      </c>
      <c r="E19" s="20">
        <v>3674</v>
      </c>
      <c r="F19" s="20">
        <v>3869</v>
      </c>
      <c r="G19" s="20">
        <v>4119</v>
      </c>
      <c r="H19" s="20">
        <v>4331</v>
      </c>
      <c r="I19" s="20">
        <v>4435</v>
      </c>
      <c r="J19" s="20">
        <v>4294</v>
      </c>
      <c r="K19" s="20">
        <v>4339</v>
      </c>
      <c r="L19" s="20">
        <v>4291</v>
      </c>
      <c r="M19" s="20">
        <v>4247</v>
      </c>
      <c r="N19" s="20">
        <v>4275</v>
      </c>
      <c r="O19" s="20">
        <v>4210</v>
      </c>
      <c r="P19" s="20">
        <v>4365</v>
      </c>
      <c r="Q19" s="20">
        <v>4316</v>
      </c>
      <c r="R19" s="20">
        <v>4442</v>
      </c>
      <c r="S19" s="20">
        <v>4465</v>
      </c>
      <c r="T19" s="20">
        <v>4491</v>
      </c>
      <c r="U19" s="20">
        <v>4484</v>
      </c>
      <c r="V19" s="20">
        <v>4501</v>
      </c>
      <c r="W19" s="20">
        <v>4637</v>
      </c>
      <c r="X19" s="20">
        <v>4552</v>
      </c>
      <c r="Y19" s="20">
        <v>4564</v>
      </c>
      <c r="Z19" s="41">
        <v>4187</v>
      </c>
      <c r="AA19" s="41">
        <v>4409</v>
      </c>
      <c r="AB19" s="41">
        <v>4617</v>
      </c>
      <c r="AC19" s="41">
        <v>4591</v>
      </c>
      <c r="AD19" s="41">
        <v>4555</v>
      </c>
      <c r="AE19" s="41">
        <v>4689</v>
      </c>
      <c r="AF19" s="41">
        <v>4774</v>
      </c>
      <c r="AG19" s="41">
        <v>4521</v>
      </c>
      <c r="AH19" s="41">
        <v>4005</v>
      </c>
      <c r="AI19" s="41">
        <v>3689</v>
      </c>
      <c r="AJ19" s="41">
        <v>3583</v>
      </c>
      <c r="AK19" s="41">
        <v>3323</v>
      </c>
      <c r="AL19" s="41">
        <v>3134</v>
      </c>
      <c r="AM19" s="41">
        <v>2797</v>
      </c>
      <c r="AN19" s="14"/>
    </row>
    <row r="20" spans="1:40" ht="12" customHeight="1" x14ac:dyDescent="0.2">
      <c r="A20" s="13"/>
      <c r="B20" s="15" t="s">
        <v>37</v>
      </c>
      <c r="C20" s="15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41"/>
      <c r="AA20" s="41"/>
      <c r="AB20" s="41"/>
      <c r="AC20" s="41"/>
      <c r="AD20" s="41"/>
      <c r="AE20" s="41"/>
      <c r="AF20" s="41"/>
      <c r="AG20" s="41"/>
      <c r="AH20" s="41">
        <v>135</v>
      </c>
      <c r="AI20" s="41">
        <v>143</v>
      </c>
      <c r="AJ20" s="41">
        <v>182</v>
      </c>
      <c r="AK20" s="41">
        <v>163</v>
      </c>
      <c r="AL20" s="41">
        <v>138</v>
      </c>
      <c r="AM20" s="41">
        <v>143</v>
      </c>
      <c r="AN20" s="14"/>
    </row>
    <row r="21" spans="1:40" ht="12" customHeight="1" x14ac:dyDescent="0.2">
      <c r="A21" s="13"/>
      <c r="B21" s="15" t="s">
        <v>38</v>
      </c>
      <c r="C21" s="1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41"/>
      <c r="AA21" s="41"/>
      <c r="AB21" s="41"/>
      <c r="AC21" s="41"/>
      <c r="AD21" s="41"/>
      <c r="AE21" s="41"/>
      <c r="AF21" s="41"/>
      <c r="AG21" s="41"/>
      <c r="AH21" s="41">
        <v>106</v>
      </c>
      <c r="AI21" s="41">
        <v>157</v>
      </c>
      <c r="AJ21" s="41">
        <v>136</v>
      </c>
      <c r="AK21" s="41">
        <v>125</v>
      </c>
      <c r="AL21" s="41">
        <v>127</v>
      </c>
      <c r="AM21" s="41">
        <v>131</v>
      </c>
      <c r="AN21" s="14"/>
    </row>
    <row r="22" spans="1:40" ht="12" customHeight="1" x14ac:dyDescent="0.2">
      <c r="A22" s="13"/>
      <c r="B22" s="15" t="s">
        <v>11</v>
      </c>
      <c r="C22" s="15"/>
      <c r="D22" s="20">
        <v>1580</v>
      </c>
      <c r="E22" s="20">
        <v>1694</v>
      </c>
      <c r="F22" s="20">
        <v>1751</v>
      </c>
      <c r="G22" s="20">
        <v>1988</v>
      </c>
      <c r="H22" s="20">
        <v>2057</v>
      </c>
      <c r="I22" s="20">
        <v>2136</v>
      </c>
      <c r="J22" s="20">
        <v>2051</v>
      </c>
      <c r="K22" s="20">
        <v>2122</v>
      </c>
      <c r="L22" s="20">
        <v>2235</v>
      </c>
      <c r="M22" s="20">
        <v>2319</v>
      </c>
      <c r="N22" s="20">
        <v>2262</v>
      </c>
      <c r="O22" s="20">
        <v>2117</v>
      </c>
      <c r="P22" s="20">
        <v>2043</v>
      </c>
      <c r="Q22" s="20">
        <v>1954</v>
      </c>
      <c r="R22" s="20">
        <v>1985</v>
      </c>
      <c r="S22" s="20">
        <v>2090</v>
      </c>
      <c r="T22" s="20">
        <v>2203</v>
      </c>
      <c r="U22" s="20">
        <v>2203</v>
      </c>
      <c r="V22" s="20">
        <v>2162</v>
      </c>
      <c r="W22" s="20">
        <v>2131</v>
      </c>
      <c r="X22" s="20">
        <v>2224</v>
      </c>
      <c r="Y22" s="20">
        <v>2228</v>
      </c>
      <c r="Z22" s="41">
        <v>2262</v>
      </c>
      <c r="AA22" s="41">
        <v>2386</v>
      </c>
      <c r="AB22" s="41">
        <v>2424</v>
      </c>
      <c r="AC22" s="41">
        <v>2339</v>
      </c>
      <c r="AD22" s="41">
        <v>2131</v>
      </c>
      <c r="AE22" s="41">
        <v>2040</v>
      </c>
      <c r="AF22" s="41">
        <v>2038</v>
      </c>
      <c r="AG22" s="41">
        <v>2161</v>
      </c>
      <c r="AH22" s="41">
        <v>1771</v>
      </c>
      <c r="AI22" s="41">
        <v>1814</v>
      </c>
      <c r="AJ22" s="41">
        <v>1748</v>
      </c>
      <c r="AK22" s="41">
        <v>1731</v>
      </c>
      <c r="AL22" s="41">
        <v>1680</v>
      </c>
      <c r="AM22" s="41">
        <v>1642</v>
      </c>
      <c r="AN22" s="14"/>
    </row>
    <row r="23" spans="1:40" ht="12" customHeight="1" x14ac:dyDescent="0.2">
      <c r="A23" s="13"/>
      <c r="B23" s="15" t="s">
        <v>29</v>
      </c>
      <c r="C23" s="15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v>38</v>
      </c>
      <c r="X23" s="20">
        <v>51</v>
      </c>
      <c r="Y23" s="20">
        <v>57</v>
      </c>
      <c r="Z23" s="41">
        <v>62</v>
      </c>
      <c r="AA23" s="41">
        <v>51</v>
      </c>
      <c r="AB23" s="41">
        <v>47</v>
      </c>
      <c r="AC23" s="41">
        <v>75</v>
      </c>
      <c r="AD23" s="41">
        <v>62</v>
      </c>
      <c r="AE23" s="41">
        <v>50</v>
      </c>
      <c r="AF23" s="41">
        <v>56</v>
      </c>
      <c r="AG23" s="41">
        <v>45</v>
      </c>
      <c r="AH23" s="41">
        <v>43</v>
      </c>
      <c r="AI23" s="41">
        <v>40</v>
      </c>
      <c r="AJ23" s="41">
        <v>42</v>
      </c>
      <c r="AK23" s="41">
        <v>58</v>
      </c>
      <c r="AL23" s="41">
        <v>65</v>
      </c>
      <c r="AM23" s="41">
        <v>62</v>
      </c>
      <c r="AN23" s="14"/>
    </row>
    <row r="24" spans="1:40" ht="12" customHeight="1" x14ac:dyDescent="0.2">
      <c r="A24" s="13"/>
      <c r="B24" s="15" t="s">
        <v>12</v>
      </c>
      <c r="C24" s="15"/>
      <c r="D24" s="20">
        <v>193</v>
      </c>
      <c r="E24" s="20">
        <v>213</v>
      </c>
      <c r="F24" s="20">
        <v>222</v>
      </c>
      <c r="G24" s="20">
        <v>233</v>
      </c>
      <c r="H24" s="20">
        <v>210</v>
      </c>
      <c r="I24" s="20">
        <v>229</v>
      </c>
      <c r="J24" s="20">
        <v>227</v>
      </c>
      <c r="K24" s="20">
        <v>244</v>
      </c>
      <c r="L24" s="20">
        <v>260</v>
      </c>
      <c r="M24" s="20">
        <v>280</v>
      </c>
      <c r="N24" s="20">
        <v>274</v>
      </c>
      <c r="O24" s="20">
        <v>281</v>
      </c>
      <c r="P24" s="20">
        <v>301</v>
      </c>
      <c r="Q24" s="20">
        <v>327</v>
      </c>
      <c r="R24" s="20">
        <v>368</v>
      </c>
      <c r="S24" s="20">
        <v>388</v>
      </c>
      <c r="T24" s="20">
        <v>420</v>
      </c>
      <c r="U24" s="20">
        <v>436</v>
      </c>
      <c r="V24" s="20">
        <v>452</v>
      </c>
      <c r="W24" s="20">
        <v>468</v>
      </c>
      <c r="X24" s="20">
        <v>498</v>
      </c>
      <c r="Y24" s="20">
        <v>518</v>
      </c>
      <c r="Z24" s="41">
        <v>505</v>
      </c>
      <c r="AA24" s="41">
        <v>536</v>
      </c>
      <c r="AB24" s="41">
        <v>561</v>
      </c>
      <c r="AC24" s="41">
        <v>569</v>
      </c>
      <c r="AD24" s="41">
        <v>554</v>
      </c>
      <c r="AE24" s="41">
        <v>573</v>
      </c>
      <c r="AF24" s="41">
        <v>572</v>
      </c>
      <c r="AG24" s="41">
        <v>578</v>
      </c>
      <c r="AH24" s="41">
        <v>616</v>
      </c>
      <c r="AI24" s="41">
        <v>602</v>
      </c>
      <c r="AJ24" s="41">
        <v>698</v>
      </c>
      <c r="AK24" s="41">
        <v>704</v>
      </c>
      <c r="AL24" s="41">
        <v>714</v>
      </c>
      <c r="AM24" s="41">
        <v>693</v>
      </c>
      <c r="AN24" s="14"/>
    </row>
    <row r="25" spans="1:40" ht="12" customHeight="1" x14ac:dyDescent="0.2">
      <c r="A25" s="13"/>
      <c r="B25" s="15" t="s">
        <v>4</v>
      </c>
      <c r="C25" s="15"/>
      <c r="D25" s="20">
        <v>141</v>
      </c>
      <c r="E25" s="20">
        <v>152</v>
      </c>
      <c r="F25" s="20">
        <v>160</v>
      </c>
      <c r="G25" s="20">
        <v>156</v>
      </c>
      <c r="H25" s="20">
        <v>157</v>
      </c>
      <c r="I25" s="20">
        <v>156</v>
      </c>
      <c r="J25" s="20">
        <v>157</v>
      </c>
      <c r="K25" s="20">
        <v>157</v>
      </c>
      <c r="L25" s="20">
        <v>155</v>
      </c>
      <c r="M25" s="20">
        <v>160</v>
      </c>
      <c r="N25" s="20">
        <v>163</v>
      </c>
      <c r="O25" s="20">
        <v>168</v>
      </c>
      <c r="P25" s="20">
        <v>173</v>
      </c>
      <c r="Q25" s="20">
        <v>173</v>
      </c>
      <c r="R25" s="20">
        <v>169</v>
      </c>
      <c r="S25" s="20">
        <v>163</v>
      </c>
      <c r="T25" s="20">
        <v>158</v>
      </c>
      <c r="U25" s="20">
        <v>159</v>
      </c>
      <c r="V25" s="20">
        <v>165</v>
      </c>
      <c r="W25" s="20">
        <v>164</v>
      </c>
      <c r="X25" s="20">
        <v>173</v>
      </c>
      <c r="Y25" s="20">
        <f>46+43+44+38</f>
        <v>171</v>
      </c>
      <c r="Z25" s="41">
        <f>49+44+43+42</f>
        <v>178</v>
      </c>
      <c r="AA25" s="41">
        <f>44+50+42+42</f>
        <v>178</v>
      </c>
      <c r="AB25" s="41">
        <f>40+41+48+42</f>
        <v>171</v>
      </c>
      <c r="AC25" s="41">
        <f>46+40+39+47</f>
        <v>172</v>
      </c>
      <c r="AD25" s="41">
        <f>46+43+39+40</f>
        <v>168</v>
      </c>
      <c r="AE25" s="41">
        <f>45+47+41+39</f>
        <v>172</v>
      </c>
      <c r="AF25" s="41">
        <f>44+45+46+41</f>
        <v>176</v>
      </c>
      <c r="AG25" s="41">
        <f>44+40+42+46</f>
        <v>172</v>
      </c>
      <c r="AH25" s="41">
        <f>45+42+39+42</f>
        <v>168</v>
      </c>
      <c r="AI25" s="41">
        <v>172</v>
      </c>
      <c r="AJ25" s="41">
        <v>175</v>
      </c>
      <c r="AK25" s="41">
        <v>181</v>
      </c>
      <c r="AL25" s="41">
        <v>177</v>
      </c>
      <c r="AM25" s="41">
        <v>171</v>
      </c>
      <c r="AN25" s="14"/>
    </row>
    <row r="26" spans="1:40" s="5" customFormat="1" ht="12" customHeight="1" thickBot="1" x14ac:dyDescent="0.25">
      <c r="A26" s="25"/>
      <c r="B26" s="26" t="s">
        <v>5</v>
      </c>
      <c r="C26" s="26"/>
      <c r="D26" s="6">
        <f t="shared" ref="D26:AM26" si="11">SUM(D16:D25)</f>
        <v>11502</v>
      </c>
      <c r="E26" s="6">
        <f t="shared" si="11"/>
        <v>11876</v>
      </c>
      <c r="F26" s="6">
        <f t="shared" si="11"/>
        <v>12202</v>
      </c>
      <c r="G26" s="6">
        <f t="shared" si="11"/>
        <v>12872</v>
      </c>
      <c r="H26" s="6">
        <f t="shared" si="11"/>
        <v>13161</v>
      </c>
      <c r="I26" s="6">
        <f t="shared" si="11"/>
        <v>12941</v>
      </c>
      <c r="J26" s="6">
        <f t="shared" si="11"/>
        <v>11774</v>
      </c>
      <c r="K26" s="6">
        <f t="shared" si="11"/>
        <v>11868</v>
      </c>
      <c r="L26" s="6">
        <f t="shared" si="11"/>
        <v>12045</v>
      </c>
      <c r="M26" s="6">
        <f t="shared" si="11"/>
        <v>12223</v>
      </c>
      <c r="N26" s="6">
        <f t="shared" si="11"/>
        <v>12197</v>
      </c>
      <c r="O26" s="6">
        <f t="shared" si="11"/>
        <v>11858</v>
      </c>
      <c r="P26" s="6">
        <f t="shared" si="11"/>
        <v>12140</v>
      </c>
      <c r="Q26" s="6">
        <f t="shared" si="11"/>
        <v>12069</v>
      </c>
      <c r="R26" s="6">
        <f t="shared" si="11"/>
        <v>12134</v>
      </c>
      <c r="S26" s="6">
        <f t="shared" si="11"/>
        <v>12242</v>
      </c>
      <c r="T26" s="6">
        <f t="shared" si="11"/>
        <v>12250</v>
      </c>
      <c r="U26" s="6">
        <f t="shared" si="11"/>
        <v>12074</v>
      </c>
      <c r="V26" s="6">
        <f t="shared" si="11"/>
        <v>11881</v>
      </c>
      <c r="W26" s="6">
        <f t="shared" si="11"/>
        <v>12143</v>
      </c>
      <c r="X26" s="6">
        <f t="shared" si="11"/>
        <v>12039</v>
      </c>
      <c r="Y26" s="6">
        <f>SUM(Y16:Y25)</f>
        <v>12147</v>
      </c>
      <c r="Z26" s="42">
        <f>SUM(Z16:Z25)</f>
        <v>11910</v>
      </c>
      <c r="AA26" s="42">
        <f>SUM(AA16:AA25)</f>
        <v>12319</v>
      </c>
      <c r="AB26" s="42">
        <f>SUM(AB16:AB25)</f>
        <v>12540</v>
      </c>
      <c r="AC26" s="42">
        <f t="shared" ref="AC26:AL26" si="12">SUM(AC16:AC25)</f>
        <v>12478</v>
      </c>
      <c r="AD26" s="42">
        <f t="shared" si="12"/>
        <v>12200</v>
      </c>
      <c r="AE26" s="42">
        <f t="shared" si="12"/>
        <v>12108</v>
      </c>
      <c r="AF26" s="42">
        <f t="shared" si="12"/>
        <v>12161</v>
      </c>
      <c r="AG26" s="42">
        <f t="shared" si="12"/>
        <v>11612</v>
      </c>
      <c r="AH26" s="42">
        <f t="shared" si="12"/>
        <v>10872</v>
      </c>
      <c r="AI26" s="42">
        <f t="shared" si="12"/>
        <v>10590</v>
      </c>
      <c r="AJ26" s="42">
        <f t="shared" si="12"/>
        <v>10461</v>
      </c>
      <c r="AK26" s="42">
        <f t="shared" si="12"/>
        <v>9961</v>
      </c>
      <c r="AL26" s="42">
        <f t="shared" si="12"/>
        <v>9630</v>
      </c>
      <c r="AM26" s="42">
        <f t="shared" si="11"/>
        <v>8866</v>
      </c>
      <c r="AN26" s="27"/>
    </row>
    <row r="27" spans="1:40" ht="12" customHeight="1" thickTop="1" x14ac:dyDescent="0.2">
      <c r="A27" s="13"/>
      <c r="B27" s="15"/>
      <c r="C27" s="15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14"/>
    </row>
    <row r="28" spans="1:40" ht="12" customHeight="1" x14ac:dyDescent="0.2">
      <c r="A28" s="13"/>
      <c r="B28" s="18" t="s">
        <v>13</v>
      </c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14"/>
    </row>
    <row r="29" spans="1:40" ht="12" customHeight="1" x14ac:dyDescent="0.2">
      <c r="A29" s="13"/>
      <c r="B29" s="15" t="s">
        <v>14</v>
      </c>
      <c r="C29" s="15"/>
      <c r="D29" s="20">
        <v>5844</v>
      </c>
      <c r="E29" s="20">
        <v>5885</v>
      </c>
      <c r="F29" s="20">
        <v>5775</v>
      </c>
      <c r="G29" s="20">
        <v>5678</v>
      </c>
      <c r="H29" s="20">
        <v>5553</v>
      </c>
      <c r="I29" s="20">
        <v>5281</v>
      </c>
      <c r="J29" s="20">
        <v>4701</v>
      </c>
      <c r="K29" s="20">
        <v>4846</v>
      </c>
      <c r="L29" s="20">
        <v>4800</v>
      </c>
      <c r="M29" s="20">
        <v>4979</v>
      </c>
      <c r="N29" s="20">
        <v>5104</v>
      </c>
      <c r="O29" s="20">
        <v>4884</v>
      </c>
      <c r="P29" s="20">
        <v>3574</v>
      </c>
      <c r="Q29" s="20">
        <v>3565</v>
      </c>
      <c r="R29" s="20">
        <v>3601</v>
      </c>
      <c r="S29" s="20">
        <v>3935</v>
      </c>
      <c r="T29" s="20">
        <v>3094</v>
      </c>
      <c r="U29" s="20">
        <v>3002</v>
      </c>
      <c r="V29" s="20">
        <v>3031</v>
      </c>
      <c r="W29" s="20">
        <v>3512</v>
      </c>
      <c r="X29" s="20">
        <v>3534</v>
      </c>
      <c r="Y29" s="20">
        <v>3698</v>
      </c>
      <c r="Z29" s="41">
        <v>3447</v>
      </c>
      <c r="AA29" s="41">
        <v>3573</v>
      </c>
      <c r="AB29" s="41">
        <v>3713</v>
      </c>
      <c r="AC29" s="41">
        <v>3714</v>
      </c>
      <c r="AD29" s="41">
        <v>3685</v>
      </c>
      <c r="AE29" s="41">
        <v>3666</v>
      </c>
      <c r="AF29" s="41">
        <v>3726</v>
      </c>
      <c r="AG29" s="41">
        <v>3596</v>
      </c>
      <c r="AH29" s="41">
        <v>3684</v>
      </c>
      <c r="AI29" s="41">
        <v>3563</v>
      </c>
      <c r="AJ29" s="41">
        <v>3425</v>
      </c>
      <c r="AK29" s="41">
        <f>3258+1</f>
        <v>3259</v>
      </c>
      <c r="AL29" s="41">
        <v>3169</v>
      </c>
      <c r="AM29" s="41">
        <f>2787+8</f>
        <v>2795</v>
      </c>
      <c r="AN29" s="14"/>
    </row>
    <row r="30" spans="1:40" ht="12" customHeight="1" x14ac:dyDescent="0.2">
      <c r="A30" s="13"/>
      <c r="B30" s="15" t="s">
        <v>15</v>
      </c>
      <c r="C30" s="15"/>
      <c r="D30" s="20">
        <v>837</v>
      </c>
      <c r="E30" s="20">
        <v>845</v>
      </c>
      <c r="F30" s="20">
        <v>943</v>
      </c>
      <c r="G30" s="20">
        <v>1260</v>
      </c>
      <c r="H30" s="20">
        <v>1383</v>
      </c>
      <c r="I30" s="20">
        <v>1428</v>
      </c>
      <c r="J30" s="20">
        <v>1235</v>
      </c>
      <c r="K30" s="20">
        <v>1049</v>
      </c>
      <c r="L30" s="20">
        <v>864</v>
      </c>
      <c r="M30" s="20">
        <v>727</v>
      </c>
      <c r="N30" s="20">
        <v>616</v>
      </c>
      <c r="O30" s="20">
        <v>661</v>
      </c>
      <c r="P30" s="20">
        <v>1797</v>
      </c>
      <c r="Q30" s="20">
        <v>2011</v>
      </c>
      <c r="R30" s="20">
        <v>2050</v>
      </c>
      <c r="S30" s="20">
        <v>2085</v>
      </c>
      <c r="T30" s="20">
        <v>2127</v>
      </c>
      <c r="U30" s="20">
        <v>2140</v>
      </c>
      <c r="V30" s="20">
        <v>2068</v>
      </c>
      <c r="W30" s="20">
        <v>2477</v>
      </c>
      <c r="X30" s="20">
        <v>2436</v>
      </c>
      <c r="Y30" s="20">
        <v>2486</v>
      </c>
      <c r="Z30" s="41">
        <v>2354</v>
      </c>
      <c r="AA30" s="41">
        <v>2313</v>
      </c>
      <c r="AB30" s="41">
        <v>2154</v>
      </c>
      <c r="AC30" s="41">
        <v>2102</v>
      </c>
      <c r="AD30" s="41">
        <v>2155</v>
      </c>
      <c r="AE30" s="41">
        <v>2140</v>
      </c>
      <c r="AF30" s="41">
        <v>2159</v>
      </c>
      <c r="AG30" s="41">
        <v>2029</v>
      </c>
      <c r="AH30" s="41">
        <v>1988</v>
      </c>
      <c r="AI30" s="41">
        <v>1973</v>
      </c>
      <c r="AJ30" s="41">
        <v>1936</v>
      </c>
      <c r="AK30" s="41">
        <v>1775</v>
      </c>
      <c r="AL30" s="41">
        <v>1589</v>
      </c>
      <c r="AM30" s="41">
        <v>1448</v>
      </c>
      <c r="AN30" s="14"/>
    </row>
    <row r="31" spans="1:40" ht="12" customHeight="1" x14ac:dyDescent="0.2">
      <c r="A31" s="13"/>
      <c r="B31" s="15" t="s">
        <v>16</v>
      </c>
      <c r="C31" s="15"/>
      <c r="D31" s="20">
        <v>480</v>
      </c>
      <c r="E31" s="20">
        <v>617</v>
      </c>
      <c r="F31" s="20">
        <v>738</v>
      </c>
      <c r="G31" s="20">
        <v>888</v>
      </c>
      <c r="H31" s="20">
        <v>1060</v>
      </c>
      <c r="I31" s="20">
        <v>1070</v>
      </c>
      <c r="J31" s="20">
        <v>1047</v>
      </c>
      <c r="K31" s="20">
        <v>1052</v>
      </c>
      <c r="L31" s="20">
        <v>964</v>
      </c>
      <c r="M31" s="20">
        <v>1001</v>
      </c>
      <c r="N31" s="20">
        <v>1086</v>
      </c>
      <c r="O31" s="20">
        <v>1149</v>
      </c>
      <c r="P31" s="20">
        <v>1483</v>
      </c>
      <c r="Q31" s="20">
        <v>1415</v>
      </c>
      <c r="R31" s="20">
        <v>1428</v>
      </c>
      <c r="S31" s="20">
        <v>1308</v>
      </c>
      <c r="T31" s="20">
        <v>1290</v>
      </c>
      <c r="U31" s="20">
        <v>1322</v>
      </c>
      <c r="V31" s="20">
        <v>1208</v>
      </c>
      <c r="W31" s="20">
        <v>1256</v>
      </c>
      <c r="X31" s="20">
        <v>1147</v>
      </c>
      <c r="Y31" s="20">
        <v>1061</v>
      </c>
      <c r="Z31" s="41">
        <v>1038</v>
      </c>
      <c r="AA31" s="41">
        <v>1060</v>
      </c>
      <c r="AB31" s="41">
        <v>1168</v>
      </c>
      <c r="AC31" s="41">
        <v>1084</v>
      </c>
      <c r="AD31" s="41">
        <v>951</v>
      </c>
      <c r="AE31" s="41">
        <v>845</v>
      </c>
      <c r="AF31" s="41">
        <v>812</v>
      </c>
      <c r="AG31" s="41">
        <v>737</v>
      </c>
      <c r="AH31" s="41">
        <v>659</v>
      </c>
      <c r="AI31" s="41">
        <v>570</v>
      </c>
      <c r="AJ31" s="41">
        <v>551</v>
      </c>
      <c r="AK31" s="41">
        <v>530</v>
      </c>
      <c r="AL31" s="41">
        <v>545</v>
      </c>
      <c r="AM31" s="41">
        <v>538</v>
      </c>
      <c r="AN31" s="14"/>
    </row>
    <row r="32" spans="1:40" ht="12" customHeight="1" x14ac:dyDescent="0.2">
      <c r="A32" s="13"/>
      <c r="B32" s="15" t="s">
        <v>26</v>
      </c>
      <c r="C32" s="15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>
        <v>790</v>
      </c>
      <c r="U32" s="20">
        <v>809</v>
      </c>
      <c r="V32" s="20">
        <v>886</v>
      </c>
      <c r="W32" s="20">
        <v>894</v>
      </c>
      <c r="X32" s="20">
        <v>895</v>
      </c>
      <c r="Y32" s="20">
        <v>868</v>
      </c>
      <c r="Z32" s="41">
        <v>933</v>
      </c>
      <c r="AA32" s="41">
        <v>926</v>
      </c>
      <c r="AB32" s="41">
        <v>943</v>
      </c>
      <c r="AC32" s="41">
        <v>940</v>
      </c>
      <c r="AD32" s="41">
        <v>865</v>
      </c>
      <c r="AE32" s="41">
        <v>830</v>
      </c>
      <c r="AF32" s="41">
        <v>800</v>
      </c>
      <c r="AG32" s="41">
        <v>704</v>
      </c>
      <c r="AH32" s="41"/>
      <c r="AI32" s="41"/>
      <c r="AJ32" s="41"/>
      <c r="AK32" s="41"/>
      <c r="AL32" s="41"/>
      <c r="AM32" s="41"/>
      <c r="AN32" s="14"/>
    </row>
    <row r="33" spans="1:40" ht="12" customHeight="1" x14ac:dyDescent="0.2">
      <c r="A33" s="13"/>
      <c r="B33" s="15" t="s">
        <v>17</v>
      </c>
      <c r="C33" s="15"/>
      <c r="D33" s="20"/>
      <c r="E33" s="20"/>
      <c r="F33" s="20"/>
      <c r="G33" s="20"/>
      <c r="H33" s="20"/>
      <c r="I33" s="20"/>
      <c r="J33" s="20">
        <v>11</v>
      </c>
      <c r="K33" s="20">
        <v>44</v>
      </c>
      <c r="L33" s="20">
        <v>55</v>
      </c>
      <c r="M33" s="20">
        <v>98</v>
      </c>
      <c r="N33" s="20">
        <v>130</v>
      </c>
      <c r="O33" s="20">
        <v>144</v>
      </c>
      <c r="P33" s="20">
        <v>345</v>
      </c>
      <c r="Q33" s="20">
        <v>324</v>
      </c>
      <c r="R33" s="20">
        <v>306</v>
      </c>
      <c r="S33" s="20">
        <v>292</v>
      </c>
      <c r="T33" s="20">
        <v>298</v>
      </c>
      <c r="U33" s="20">
        <v>313</v>
      </c>
      <c r="V33" s="20">
        <v>324</v>
      </c>
      <c r="W33" s="20">
        <v>328</v>
      </c>
      <c r="X33" s="20">
        <v>352</v>
      </c>
      <c r="Y33" s="20">
        <v>342</v>
      </c>
      <c r="Z33" s="41">
        <v>326</v>
      </c>
      <c r="AA33" s="41">
        <v>368</v>
      </c>
      <c r="AB33" s="41">
        <v>375</v>
      </c>
      <c r="AC33" s="41">
        <v>402</v>
      </c>
      <c r="AD33" s="41">
        <v>426</v>
      </c>
      <c r="AE33" s="41">
        <v>481</v>
      </c>
      <c r="AF33" s="41">
        <v>505</v>
      </c>
      <c r="AG33" s="41">
        <v>362</v>
      </c>
      <c r="AH33" s="41">
        <v>304</v>
      </c>
      <c r="AI33" s="41">
        <v>266</v>
      </c>
      <c r="AJ33" s="41">
        <v>297</v>
      </c>
      <c r="AK33" s="41">
        <v>300</v>
      </c>
      <c r="AL33" s="41">
        <v>291</v>
      </c>
      <c r="AM33" s="41">
        <v>252</v>
      </c>
      <c r="AN33" s="14"/>
    </row>
    <row r="34" spans="1:40" ht="12" customHeight="1" x14ac:dyDescent="0.2">
      <c r="A34" s="13"/>
      <c r="B34" s="15" t="s">
        <v>28</v>
      </c>
      <c r="C34" s="15"/>
      <c r="D34" s="20">
        <v>2188</v>
      </c>
      <c r="E34" s="20">
        <v>2218</v>
      </c>
      <c r="F34" s="20">
        <v>2343</v>
      </c>
      <c r="G34" s="20">
        <v>2403</v>
      </c>
      <c r="H34" s="20">
        <v>2498</v>
      </c>
      <c r="I34" s="20">
        <v>2428</v>
      </c>
      <c r="J34" s="20">
        <v>2156</v>
      </c>
      <c r="K34" s="20">
        <v>2164</v>
      </c>
      <c r="L34" s="20">
        <v>2055</v>
      </c>
      <c r="M34" s="20">
        <v>1910</v>
      </c>
      <c r="N34" s="20">
        <v>1856</v>
      </c>
      <c r="O34" s="20">
        <v>1899</v>
      </c>
      <c r="P34" s="20">
        <v>1899</v>
      </c>
      <c r="Q34" s="20">
        <v>1826</v>
      </c>
      <c r="R34" s="20">
        <v>1740</v>
      </c>
      <c r="S34" s="20">
        <v>1485</v>
      </c>
      <c r="T34" s="20">
        <v>1313</v>
      </c>
      <c r="U34" s="20">
        <v>1126</v>
      </c>
      <c r="V34" s="20">
        <v>956</v>
      </c>
      <c r="W34" s="20">
        <v>123</v>
      </c>
      <c r="X34" s="20">
        <v>36</v>
      </c>
      <c r="Y34" s="20">
        <v>15</v>
      </c>
      <c r="Z34" s="41">
        <v>8</v>
      </c>
      <c r="AA34" s="41">
        <v>4</v>
      </c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14"/>
    </row>
    <row r="35" spans="1:40" s="2" customFormat="1" ht="12" customHeight="1" x14ac:dyDescent="0.2">
      <c r="A35" s="19"/>
      <c r="B35" s="20" t="s">
        <v>18</v>
      </c>
      <c r="C35" s="20"/>
      <c r="D35" s="20">
        <v>1773</v>
      </c>
      <c r="E35" s="20">
        <v>1907</v>
      </c>
      <c r="F35" s="20">
        <v>1973</v>
      </c>
      <c r="G35" s="20">
        <v>2221</v>
      </c>
      <c r="H35" s="20">
        <v>2267</v>
      </c>
      <c r="I35" s="20">
        <v>2365</v>
      </c>
      <c r="J35" s="20">
        <v>2278</v>
      </c>
      <c r="K35" s="20">
        <v>2366</v>
      </c>
      <c r="L35" s="20">
        <v>2495</v>
      </c>
      <c r="M35" s="20">
        <v>2599</v>
      </c>
      <c r="N35" s="20">
        <v>2536</v>
      </c>
      <c r="O35" s="20">
        <v>2398</v>
      </c>
      <c r="P35" s="20">
        <v>2344</v>
      </c>
      <c r="Q35" s="20">
        <v>2281</v>
      </c>
      <c r="R35" s="20">
        <v>2353</v>
      </c>
      <c r="S35" s="20">
        <v>2478</v>
      </c>
      <c r="T35" s="20">
        <v>2623</v>
      </c>
      <c r="U35" s="20">
        <v>2639</v>
      </c>
      <c r="V35" s="20">
        <v>2614</v>
      </c>
      <c r="W35" s="20">
        <v>2637</v>
      </c>
      <c r="X35" s="20">
        <v>2773</v>
      </c>
      <c r="Y35" s="20">
        <v>2803</v>
      </c>
      <c r="Z35" s="41">
        <v>2831</v>
      </c>
      <c r="AA35" s="41">
        <v>2973</v>
      </c>
      <c r="AB35" s="41">
        <v>3032</v>
      </c>
      <c r="AC35" s="41">
        <v>2983</v>
      </c>
      <c r="AD35" s="41">
        <v>2747</v>
      </c>
      <c r="AE35" s="41">
        <v>2662</v>
      </c>
      <c r="AF35" s="41">
        <v>2666</v>
      </c>
      <c r="AG35" s="41">
        <v>2784</v>
      </c>
      <c r="AH35" s="41">
        <f>2671</f>
        <v>2671</v>
      </c>
      <c r="AI35" s="41">
        <v>2756</v>
      </c>
      <c r="AJ35" s="41">
        <v>2806</v>
      </c>
      <c r="AK35" s="41">
        <v>2781</v>
      </c>
      <c r="AL35" s="41">
        <v>2724</v>
      </c>
      <c r="AM35" s="41">
        <v>2671</v>
      </c>
      <c r="AN35" s="21"/>
    </row>
    <row r="36" spans="1:40" ht="12" customHeight="1" x14ac:dyDescent="0.2">
      <c r="A36" s="13"/>
      <c r="B36" s="39" t="s">
        <v>30</v>
      </c>
      <c r="C36" s="39"/>
      <c r="D36" s="39">
        <v>239</v>
      </c>
      <c r="E36" s="39">
        <v>252</v>
      </c>
      <c r="F36" s="39">
        <v>270</v>
      </c>
      <c r="G36" s="39">
        <v>266</v>
      </c>
      <c r="H36" s="39">
        <v>243</v>
      </c>
      <c r="I36" s="39">
        <v>213</v>
      </c>
      <c r="J36" s="39">
        <v>171</v>
      </c>
      <c r="K36" s="39">
        <v>148</v>
      </c>
      <c r="L36" s="39">
        <v>121</v>
      </c>
      <c r="M36" s="39">
        <v>135</v>
      </c>
      <c r="N36" s="39">
        <v>171</v>
      </c>
      <c r="O36" s="39">
        <v>148</v>
      </c>
      <c r="P36" s="39">
        <v>150</v>
      </c>
      <c r="Q36" s="39">
        <v>137</v>
      </c>
      <c r="R36" s="39">
        <v>101</v>
      </c>
      <c r="S36" s="39">
        <v>112</v>
      </c>
      <c r="T36" s="39">
        <v>113</v>
      </c>
      <c r="U36" s="39">
        <v>102</v>
      </c>
      <c r="V36" s="39">
        <v>85</v>
      </c>
      <c r="W36" s="39">
        <v>115</v>
      </c>
      <c r="X36" s="39">
        <v>112</v>
      </c>
      <c r="Y36" s="39">
        <v>106</v>
      </c>
      <c r="Z36" s="39">
        <v>116</v>
      </c>
      <c r="AA36" s="39">
        <v>104</v>
      </c>
      <c r="AB36" s="39">
        <v>120</v>
      </c>
      <c r="AC36" s="39">
        <v>133</v>
      </c>
      <c r="AD36" s="39">
        <v>160</v>
      </c>
      <c r="AE36" s="39">
        <v>162</v>
      </c>
      <c r="AF36" s="39">
        <v>123</v>
      </c>
      <c r="AG36" s="39">
        <v>103</v>
      </c>
      <c r="AH36" s="39">
        <v>72</v>
      </c>
      <c r="AI36" s="39"/>
      <c r="AJ36" s="39"/>
      <c r="AK36" s="39"/>
      <c r="AL36" s="39"/>
      <c r="AM36" s="39"/>
      <c r="AN36" s="14"/>
    </row>
    <row r="37" spans="1:40" ht="12" customHeight="1" x14ac:dyDescent="0.2">
      <c r="A37" s="13"/>
      <c r="B37" s="40" t="s">
        <v>31</v>
      </c>
      <c r="C37" s="40"/>
      <c r="D37" s="39"/>
      <c r="E37" s="39"/>
      <c r="F37" s="39"/>
      <c r="G37" s="39"/>
      <c r="H37" s="39"/>
      <c r="I37" s="39"/>
      <c r="J37" s="39"/>
      <c r="K37" s="39"/>
      <c r="L37" s="39">
        <v>486</v>
      </c>
      <c r="M37" s="39">
        <v>565</v>
      </c>
      <c r="N37" s="39">
        <v>469</v>
      </c>
      <c r="O37" s="39">
        <v>379</v>
      </c>
      <c r="P37" s="39">
        <v>342</v>
      </c>
      <c r="Q37" s="39">
        <v>266</v>
      </c>
      <c r="R37" s="39">
        <v>258</v>
      </c>
      <c r="S37" s="39">
        <v>276</v>
      </c>
      <c r="T37" s="39">
        <v>319</v>
      </c>
      <c r="U37" s="39">
        <v>386</v>
      </c>
      <c r="V37" s="39">
        <v>423</v>
      </c>
      <c r="W37" s="39">
        <v>522</v>
      </c>
      <c r="X37" s="39">
        <v>459</v>
      </c>
      <c r="Y37" s="39">
        <v>450</v>
      </c>
      <c r="Z37" s="39">
        <v>372</v>
      </c>
      <c r="AA37" s="39">
        <v>495</v>
      </c>
      <c r="AB37" s="39">
        <v>506</v>
      </c>
      <c r="AC37" s="39">
        <v>565</v>
      </c>
      <c r="AD37" s="39">
        <v>674</v>
      </c>
      <c r="AE37" s="39">
        <v>769</v>
      </c>
      <c r="AF37" s="39">
        <v>788</v>
      </c>
      <c r="AG37" s="39">
        <f>88+641</f>
        <v>729</v>
      </c>
      <c r="AH37" s="39">
        <v>683</v>
      </c>
      <c r="AI37" s="39">
        <v>697</v>
      </c>
      <c r="AJ37" s="39">
        <v>672</v>
      </c>
      <c r="AK37" s="39">
        <v>591</v>
      </c>
      <c r="AL37" s="39">
        <v>571</v>
      </c>
      <c r="AM37" s="39">
        <v>481</v>
      </c>
      <c r="AN37" s="14"/>
    </row>
    <row r="38" spans="1:40" ht="12" customHeight="1" x14ac:dyDescent="0.2">
      <c r="A38" s="13"/>
      <c r="B38" s="15" t="s">
        <v>19</v>
      </c>
      <c r="C38" s="15"/>
      <c r="D38" s="15">
        <v>141</v>
      </c>
      <c r="E38" s="15">
        <v>152</v>
      </c>
      <c r="F38" s="15">
        <v>160</v>
      </c>
      <c r="G38" s="15">
        <v>156</v>
      </c>
      <c r="H38" s="15">
        <v>157</v>
      </c>
      <c r="I38" s="15">
        <v>156</v>
      </c>
      <c r="J38" s="15">
        <v>157</v>
      </c>
      <c r="K38" s="15">
        <v>157</v>
      </c>
      <c r="L38" s="15">
        <v>155</v>
      </c>
      <c r="M38" s="15">
        <v>160</v>
      </c>
      <c r="N38" s="15">
        <v>163</v>
      </c>
      <c r="O38" s="15">
        <v>168</v>
      </c>
      <c r="P38" s="15">
        <v>173</v>
      </c>
      <c r="Q38" s="15">
        <v>173</v>
      </c>
      <c r="R38" s="15">
        <v>169</v>
      </c>
      <c r="S38" s="15">
        <v>163</v>
      </c>
      <c r="T38" s="15">
        <v>158</v>
      </c>
      <c r="U38" s="15">
        <v>159</v>
      </c>
      <c r="V38" s="15">
        <v>165</v>
      </c>
      <c r="W38" s="15">
        <v>164</v>
      </c>
      <c r="X38" s="15">
        <v>173</v>
      </c>
      <c r="Y38" s="15">
        <v>171</v>
      </c>
      <c r="Z38" s="39">
        <v>178</v>
      </c>
      <c r="AA38" s="39">
        <v>178</v>
      </c>
      <c r="AB38" s="39">
        <v>171</v>
      </c>
      <c r="AC38" s="39">
        <v>172</v>
      </c>
      <c r="AD38" s="39">
        <v>168</v>
      </c>
      <c r="AE38" s="39">
        <v>173</v>
      </c>
      <c r="AF38" s="39">
        <v>176</v>
      </c>
      <c r="AG38" s="39">
        <f>70+102</f>
        <v>172</v>
      </c>
      <c r="AH38" s="39">
        <v>168</v>
      </c>
      <c r="AI38" s="39">
        <v>172</v>
      </c>
      <c r="AJ38" s="39">
        <v>175</v>
      </c>
      <c r="AK38" s="39">
        <v>181</v>
      </c>
      <c r="AL38" s="39">
        <v>177</v>
      </c>
      <c r="AM38" s="39">
        <v>171</v>
      </c>
      <c r="AN38" s="14"/>
    </row>
    <row r="39" spans="1:40" ht="12" customHeight="1" x14ac:dyDescent="0.2">
      <c r="A39" s="13"/>
      <c r="B39" s="39" t="s">
        <v>33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>
        <v>324</v>
      </c>
      <c r="AI39" s="39">
        <v>293</v>
      </c>
      <c r="AJ39" s="39">
        <v>255</v>
      </c>
      <c r="AK39" s="39">
        <v>249</v>
      </c>
      <c r="AL39" s="39">
        <v>223</v>
      </c>
      <c r="AM39" s="39">
        <v>213</v>
      </c>
      <c r="AN39" s="14"/>
    </row>
    <row r="40" spans="1:40" ht="12" customHeight="1" x14ac:dyDescent="0.2">
      <c r="A40" s="13"/>
      <c r="B40" s="15" t="s">
        <v>34</v>
      </c>
      <c r="C40" s="15"/>
      <c r="D40" s="15"/>
      <c r="E40" s="15"/>
      <c r="F40" s="15"/>
      <c r="G40" s="15"/>
      <c r="H40" s="15"/>
      <c r="I40" s="15"/>
      <c r="J40" s="15">
        <v>18</v>
      </c>
      <c r="K40" s="15">
        <v>42</v>
      </c>
      <c r="L40" s="15">
        <v>50</v>
      </c>
      <c r="M40" s="15">
        <v>49</v>
      </c>
      <c r="N40" s="15">
        <v>66</v>
      </c>
      <c r="O40" s="15">
        <v>28</v>
      </c>
      <c r="P40" s="15">
        <v>33</v>
      </c>
      <c r="Q40" s="15">
        <v>71</v>
      </c>
      <c r="R40" s="15">
        <v>128</v>
      </c>
      <c r="S40" s="15">
        <v>108</v>
      </c>
      <c r="T40" s="15">
        <v>125</v>
      </c>
      <c r="U40" s="15">
        <v>76</v>
      </c>
      <c r="V40" s="15">
        <v>121</v>
      </c>
      <c r="W40" s="15">
        <v>115</v>
      </c>
      <c r="X40" s="15">
        <v>122</v>
      </c>
      <c r="Y40" s="15">
        <v>147</v>
      </c>
      <c r="Z40" s="39">
        <v>307</v>
      </c>
      <c r="AA40" s="39">
        <v>325</v>
      </c>
      <c r="AB40" s="39">
        <v>358</v>
      </c>
      <c r="AC40" s="39">
        <v>383</v>
      </c>
      <c r="AD40" s="39">
        <v>369</v>
      </c>
      <c r="AE40" s="39">
        <v>380</v>
      </c>
      <c r="AF40" s="39">
        <v>406</v>
      </c>
      <c r="AG40" s="39">
        <f>201+195</f>
        <v>396</v>
      </c>
      <c r="AH40" s="39">
        <v>319</v>
      </c>
      <c r="AI40" s="39">
        <v>300</v>
      </c>
      <c r="AJ40" s="39">
        <v>344</v>
      </c>
      <c r="AK40" s="39">
        <v>295</v>
      </c>
      <c r="AL40" s="39">
        <v>341</v>
      </c>
      <c r="AM40" s="39">
        <v>297</v>
      </c>
      <c r="AN40" s="14"/>
    </row>
    <row r="41" spans="1:40" s="3" customFormat="1" ht="12" customHeight="1" thickBot="1" x14ac:dyDescent="0.25">
      <c r="A41" s="22"/>
      <c r="B41" s="23" t="s">
        <v>5</v>
      </c>
      <c r="C41" s="23"/>
      <c r="D41" s="6">
        <f t="shared" ref="D41:X41" si="13">SUM(D29:D40)</f>
        <v>11502</v>
      </c>
      <c r="E41" s="6">
        <f t="shared" si="13"/>
        <v>11876</v>
      </c>
      <c r="F41" s="6">
        <f t="shared" si="13"/>
        <v>12202</v>
      </c>
      <c r="G41" s="6">
        <f t="shared" si="13"/>
        <v>12872</v>
      </c>
      <c r="H41" s="6">
        <f t="shared" si="13"/>
        <v>13161</v>
      </c>
      <c r="I41" s="6">
        <f t="shared" si="13"/>
        <v>12941</v>
      </c>
      <c r="J41" s="6">
        <f t="shared" si="13"/>
        <v>11774</v>
      </c>
      <c r="K41" s="6">
        <f t="shared" si="13"/>
        <v>11868</v>
      </c>
      <c r="L41" s="6">
        <f t="shared" si="13"/>
        <v>12045</v>
      </c>
      <c r="M41" s="6">
        <f t="shared" si="13"/>
        <v>12223</v>
      </c>
      <c r="N41" s="6">
        <f t="shared" si="13"/>
        <v>12197</v>
      </c>
      <c r="O41" s="6">
        <f t="shared" si="13"/>
        <v>11858</v>
      </c>
      <c r="P41" s="6">
        <f t="shared" si="13"/>
        <v>12140</v>
      </c>
      <c r="Q41" s="6">
        <f t="shared" si="13"/>
        <v>12069</v>
      </c>
      <c r="R41" s="6">
        <f t="shared" si="13"/>
        <v>12134</v>
      </c>
      <c r="S41" s="6">
        <f t="shared" si="13"/>
        <v>12242</v>
      </c>
      <c r="T41" s="6">
        <f t="shared" si="13"/>
        <v>12250</v>
      </c>
      <c r="U41" s="6">
        <f t="shared" si="13"/>
        <v>12074</v>
      </c>
      <c r="V41" s="6">
        <f t="shared" si="13"/>
        <v>11881</v>
      </c>
      <c r="W41" s="6">
        <f t="shared" si="13"/>
        <v>12143</v>
      </c>
      <c r="X41" s="6">
        <f t="shared" si="13"/>
        <v>12039</v>
      </c>
      <c r="Y41" s="6">
        <f t="shared" ref="Y41:AM41" si="14">SUM(Y29:Y40)</f>
        <v>12147</v>
      </c>
      <c r="Z41" s="42">
        <f t="shared" si="14"/>
        <v>11910</v>
      </c>
      <c r="AA41" s="42">
        <f t="shared" si="14"/>
        <v>12319</v>
      </c>
      <c r="AB41" s="42">
        <f t="shared" si="14"/>
        <v>12540</v>
      </c>
      <c r="AC41" s="42">
        <f t="shared" si="14"/>
        <v>12478</v>
      </c>
      <c r="AD41" s="42">
        <f t="shared" si="14"/>
        <v>12200</v>
      </c>
      <c r="AE41" s="42">
        <f t="shared" ref="AE41:AL41" si="15">SUM(AE29:AE40)</f>
        <v>12108</v>
      </c>
      <c r="AF41" s="42">
        <f t="shared" si="15"/>
        <v>12161</v>
      </c>
      <c r="AG41" s="42">
        <f t="shared" si="15"/>
        <v>11612</v>
      </c>
      <c r="AH41" s="42">
        <f t="shared" si="15"/>
        <v>10872</v>
      </c>
      <c r="AI41" s="42">
        <f t="shared" si="15"/>
        <v>10590</v>
      </c>
      <c r="AJ41" s="42">
        <f t="shared" si="15"/>
        <v>10461</v>
      </c>
      <c r="AK41" s="42">
        <f t="shared" si="15"/>
        <v>9961</v>
      </c>
      <c r="AL41" s="42">
        <f t="shared" si="15"/>
        <v>9630</v>
      </c>
      <c r="AM41" s="42">
        <f t="shared" si="14"/>
        <v>8866</v>
      </c>
      <c r="AN41" s="24"/>
    </row>
    <row r="42" spans="1:40" s="3" customFormat="1" ht="0.75" customHeight="1" thickTop="1" x14ac:dyDescent="0.2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24"/>
    </row>
    <row r="43" spans="1:40" s="3" customFormat="1" ht="12" customHeight="1" x14ac:dyDescent="0.2">
      <c r="A43" s="22"/>
      <c r="B43" s="20" t="s">
        <v>35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24"/>
    </row>
    <row r="44" spans="1:40" s="3" customFormat="1" ht="12" customHeight="1" x14ac:dyDescent="0.2">
      <c r="A44" s="22"/>
      <c r="B44" s="20" t="s">
        <v>32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24"/>
    </row>
    <row r="45" spans="1:40" s="3" customFormat="1" ht="22.5" customHeight="1" x14ac:dyDescent="0.2">
      <c r="A45" s="22"/>
      <c r="B45" s="44" t="s">
        <v>36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24"/>
    </row>
    <row r="46" spans="1:40" s="23" customFormat="1" ht="12.75" customHeight="1" x14ac:dyDescent="0.2">
      <c r="A46" s="22"/>
      <c r="B46" s="20" t="s">
        <v>35</v>
      </c>
      <c r="AN46" s="24"/>
    </row>
    <row r="47" spans="1:40" s="3" customFormat="1" ht="12" customHeight="1" x14ac:dyDescent="0.2">
      <c r="A47" s="22"/>
      <c r="B47" s="20" t="s">
        <v>45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24"/>
    </row>
    <row r="48" spans="1:40" ht="5.25" customHeight="1" x14ac:dyDescent="0.2">
      <c r="A48" s="1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14"/>
    </row>
    <row r="49" spans="1:40" ht="12" customHeight="1" x14ac:dyDescent="0.2">
      <c r="A49" s="13"/>
      <c r="B49" s="18" t="s">
        <v>20</v>
      </c>
      <c r="C49" s="18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14"/>
    </row>
    <row r="50" spans="1:40" s="2" customFormat="1" ht="12" customHeight="1" x14ac:dyDescent="0.2">
      <c r="A50" s="13"/>
      <c r="B50" s="30" t="s">
        <v>25</v>
      </c>
      <c r="C50" s="30"/>
      <c r="D50" s="29" t="s">
        <v>21</v>
      </c>
      <c r="E50" s="15">
        <v>21</v>
      </c>
      <c r="F50" s="15">
        <v>24</v>
      </c>
      <c r="G50" s="15">
        <v>24</v>
      </c>
      <c r="H50" s="15">
        <v>18</v>
      </c>
      <c r="I50" s="15">
        <v>8</v>
      </c>
      <c r="J50" s="15">
        <v>15</v>
      </c>
      <c r="K50" s="15">
        <v>15</v>
      </c>
      <c r="L50" s="15">
        <v>23</v>
      </c>
      <c r="M50" s="15">
        <v>23</v>
      </c>
      <c r="N50" s="15">
        <v>23</v>
      </c>
      <c r="O50" s="15">
        <v>24</v>
      </c>
      <c r="P50" s="15">
        <f>8+17</f>
        <v>25</v>
      </c>
      <c r="Q50" s="15">
        <v>38</v>
      </c>
      <c r="R50" s="15">
        <v>38</v>
      </c>
      <c r="S50" s="15">
        <v>38</v>
      </c>
      <c r="T50" s="15">
        <v>40</v>
      </c>
      <c r="U50" s="15">
        <v>43</v>
      </c>
      <c r="V50" s="15">
        <v>32</v>
      </c>
      <c r="W50" s="15">
        <v>29</v>
      </c>
      <c r="X50" s="15">
        <v>34</v>
      </c>
      <c r="Y50" s="15">
        <v>38</v>
      </c>
      <c r="Z50" s="39">
        <v>39</v>
      </c>
      <c r="AA50" s="39">
        <v>53</v>
      </c>
      <c r="AB50" s="39">
        <v>41</v>
      </c>
      <c r="AC50" s="39">
        <v>39</v>
      </c>
      <c r="AD50" s="39">
        <v>37</v>
      </c>
      <c r="AE50" s="39">
        <v>44</v>
      </c>
      <c r="AF50" s="39">
        <v>48</v>
      </c>
      <c r="AG50" s="39">
        <v>47</v>
      </c>
      <c r="AH50" s="39">
        <v>35</v>
      </c>
      <c r="AI50" s="39">
        <v>37</v>
      </c>
      <c r="AJ50" s="39">
        <v>29</v>
      </c>
      <c r="AK50" s="39">
        <v>23</v>
      </c>
      <c r="AL50" s="39">
        <v>21</v>
      </c>
      <c r="AM50" s="39">
        <v>20</v>
      </c>
      <c r="AN50" s="14"/>
    </row>
    <row r="51" spans="1:40" ht="12" customHeight="1" x14ac:dyDescent="0.2">
      <c r="A51" s="13"/>
      <c r="B51" s="28" t="s">
        <v>39</v>
      </c>
      <c r="C51" s="28"/>
      <c r="D51" s="29" t="s">
        <v>21</v>
      </c>
      <c r="E51" s="15">
        <v>251</v>
      </c>
      <c r="F51" s="15">
        <v>276</v>
      </c>
      <c r="G51" s="15">
        <v>323</v>
      </c>
      <c r="H51" s="15">
        <v>329</v>
      </c>
      <c r="I51" s="15">
        <v>344</v>
      </c>
      <c r="J51" s="15">
        <v>301</v>
      </c>
      <c r="K51" s="15">
        <v>343</v>
      </c>
      <c r="L51" s="15">
        <v>352</v>
      </c>
      <c r="M51" s="15">
        <v>334</v>
      </c>
      <c r="N51" s="15">
        <v>338</v>
      </c>
      <c r="O51" s="15">
        <v>306</v>
      </c>
      <c r="P51" s="15">
        <f>161+187</f>
        <v>348</v>
      </c>
      <c r="Q51" s="15">
        <v>349</v>
      </c>
      <c r="R51" s="15">
        <v>349</v>
      </c>
      <c r="S51" s="15">
        <v>373</v>
      </c>
      <c r="T51" s="15">
        <v>360</v>
      </c>
      <c r="U51" s="15">
        <v>358</v>
      </c>
      <c r="V51" s="15">
        <v>354</v>
      </c>
      <c r="W51" s="15">
        <v>413</v>
      </c>
      <c r="X51" s="15">
        <v>373</v>
      </c>
      <c r="Y51" s="15">
        <v>378</v>
      </c>
      <c r="Z51" s="39">
        <v>351</v>
      </c>
      <c r="AA51" s="39">
        <v>385</v>
      </c>
      <c r="AB51" s="39">
        <v>380</v>
      </c>
      <c r="AC51" s="39">
        <v>413</v>
      </c>
      <c r="AD51" s="39">
        <v>450</v>
      </c>
      <c r="AE51" s="39">
        <v>498</v>
      </c>
      <c r="AF51" s="39">
        <v>546</v>
      </c>
      <c r="AG51" s="39">
        <v>529</v>
      </c>
      <c r="AH51" s="39">
        <v>536</v>
      </c>
      <c r="AI51" s="39">
        <v>510</v>
      </c>
      <c r="AJ51" s="39">
        <v>494</v>
      </c>
      <c r="AK51" s="39">
        <v>448</v>
      </c>
      <c r="AL51" s="39">
        <v>443</v>
      </c>
      <c r="AM51" s="39">
        <v>414</v>
      </c>
      <c r="AN51" s="14"/>
    </row>
    <row r="52" spans="1:40" ht="12" customHeight="1" x14ac:dyDescent="0.2">
      <c r="A52" s="19"/>
      <c r="B52" s="20" t="s">
        <v>40</v>
      </c>
      <c r="C52" s="20"/>
      <c r="D52" s="20">
        <v>1011</v>
      </c>
      <c r="E52" s="20">
        <v>1087</v>
      </c>
      <c r="F52" s="20">
        <v>1097</v>
      </c>
      <c r="G52" s="20">
        <v>1146</v>
      </c>
      <c r="H52" s="20">
        <v>1249</v>
      </c>
      <c r="I52" s="20">
        <v>1287</v>
      </c>
      <c r="J52" s="20">
        <v>1195</v>
      </c>
      <c r="K52" s="20">
        <v>1440</v>
      </c>
      <c r="L52" s="20">
        <v>1455</v>
      </c>
      <c r="M52" s="20">
        <v>1566</v>
      </c>
      <c r="N52" s="20">
        <v>1631</v>
      </c>
      <c r="O52" s="20">
        <v>1565</v>
      </c>
      <c r="P52" s="20">
        <f>443+1214</f>
        <v>1657</v>
      </c>
      <c r="Q52" s="20">
        <v>1607</v>
      </c>
      <c r="R52" s="20">
        <v>1645</v>
      </c>
      <c r="S52" s="20">
        <v>1601</v>
      </c>
      <c r="T52" s="20">
        <v>1625</v>
      </c>
      <c r="U52" s="20">
        <v>1645</v>
      </c>
      <c r="V52" s="20">
        <v>1756</v>
      </c>
      <c r="W52" s="20">
        <v>1882</v>
      </c>
      <c r="X52" s="20">
        <v>1915</v>
      </c>
      <c r="Y52" s="20">
        <v>1995</v>
      </c>
      <c r="Z52" s="41">
        <v>2038</v>
      </c>
      <c r="AA52" s="41">
        <v>2253</v>
      </c>
      <c r="AB52" s="41">
        <v>2306</v>
      </c>
      <c r="AC52" s="41">
        <v>2357</v>
      </c>
      <c r="AD52" s="41">
        <v>2205</v>
      </c>
      <c r="AE52" s="41">
        <v>2124</v>
      </c>
      <c r="AF52" s="41">
        <v>2141</v>
      </c>
      <c r="AG52" s="41">
        <v>1989</v>
      </c>
      <c r="AH52" s="41">
        <v>1791</v>
      </c>
      <c r="AI52" s="41">
        <v>1676</v>
      </c>
      <c r="AJ52" s="41">
        <v>1662</v>
      </c>
      <c r="AK52" s="41">
        <v>1504</v>
      </c>
      <c r="AL52" s="41">
        <v>1515</v>
      </c>
      <c r="AM52" s="41">
        <v>1425</v>
      </c>
      <c r="AN52" s="21"/>
    </row>
    <row r="53" spans="1:40" ht="12" customHeight="1" x14ac:dyDescent="0.2">
      <c r="A53" s="13"/>
      <c r="B53" s="15" t="s">
        <v>41</v>
      </c>
      <c r="C53" s="15"/>
      <c r="D53" s="29" t="s">
        <v>21</v>
      </c>
      <c r="E53" s="15">
        <v>107</v>
      </c>
      <c r="F53" s="15">
        <v>101</v>
      </c>
      <c r="G53" s="15">
        <v>125</v>
      </c>
      <c r="H53" s="15">
        <v>123</v>
      </c>
      <c r="I53" s="15">
        <v>113</v>
      </c>
      <c r="J53" s="15">
        <v>121</v>
      </c>
      <c r="K53" s="15">
        <v>134</v>
      </c>
      <c r="L53" s="15">
        <v>134</v>
      </c>
      <c r="M53" s="15">
        <v>138</v>
      </c>
      <c r="N53" s="15">
        <v>138</v>
      </c>
      <c r="O53" s="15">
        <v>129</v>
      </c>
      <c r="P53" s="15">
        <f>72+77</f>
        <v>149</v>
      </c>
      <c r="Q53" s="15">
        <v>164</v>
      </c>
      <c r="R53" s="15">
        <v>162</v>
      </c>
      <c r="S53" s="15">
        <v>149</v>
      </c>
      <c r="T53" s="15">
        <v>160</v>
      </c>
      <c r="U53" s="15">
        <v>164</v>
      </c>
      <c r="V53" s="15">
        <v>195</v>
      </c>
      <c r="W53" s="15">
        <v>197</v>
      </c>
      <c r="X53" s="15">
        <v>188</v>
      </c>
      <c r="Y53" s="15">
        <v>193</v>
      </c>
      <c r="Z53" s="39">
        <v>180</v>
      </c>
      <c r="AA53" s="39">
        <v>211</v>
      </c>
      <c r="AB53" s="39">
        <v>250</v>
      </c>
      <c r="AC53" s="39">
        <v>270</v>
      </c>
      <c r="AD53" s="39">
        <v>285</v>
      </c>
      <c r="AE53" s="39">
        <v>291</v>
      </c>
      <c r="AF53" s="39">
        <v>301</v>
      </c>
      <c r="AG53" s="39">
        <v>293</v>
      </c>
      <c r="AH53" s="39">
        <v>311</v>
      </c>
      <c r="AI53" s="39">
        <v>346</v>
      </c>
      <c r="AJ53" s="39">
        <v>334</v>
      </c>
      <c r="AK53" s="39">
        <v>303</v>
      </c>
      <c r="AL53" s="39">
        <v>303</v>
      </c>
      <c r="AM53" s="39">
        <v>284</v>
      </c>
      <c r="AN53" s="14"/>
    </row>
    <row r="54" spans="1:40" s="2" customFormat="1" ht="12" customHeight="1" x14ac:dyDescent="0.2">
      <c r="A54" s="13"/>
      <c r="B54" s="15" t="s">
        <v>42</v>
      </c>
      <c r="C54" s="15"/>
      <c r="D54" s="29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39"/>
      <c r="AA54" s="39"/>
      <c r="AB54" s="39">
        <v>76</v>
      </c>
      <c r="AC54" s="39">
        <v>123</v>
      </c>
      <c r="AD54" s="39">
        <v>155</v>
      </c>
      <c r="AE54" s="39">
        <v>170</v>
      </c>
      <c r="AF54" s="39">
        <v>198</v>
      </c>
      <c r="AG54" s="39">
        <v>250</v>
      </c>
      <c r="AH54" s="39">
        <v>266</v>
      </c>
      <c r="AI54" s="39">
        <v>284</v>
      </c>
      <c r="AJ54" s="39">
        <v>310</v>
      </c>
      <c r="AK54" s="39">
        <v>312</v>
      </c>
      <c r="AL54" s="39">
        <v>298</v>
      </c>
      <c r="AM54" s="39">
        <v>295</v>
      </c>
      <c r="AN54" s="14"/>
    </row>
    <row r="55" spans="1:40" s="2" customFormat="1" ht="12" customHeight="1" x14ac:dyDescent="0.2">
      <c r="A55" s="19"/>
      <c r="B55" s="20" t="s">
        <v>44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41"/>
      <c r="AA55" s="41"/>
      <c r="AB55" s="41"/>
      <c r="AC55" s="41"/>
      <c r="AD55" s="41"/>
      <c r="AE55" s="41"/>
      <c r="AF55" s="41"/>
      <c r="AG55" s="41"/>
      <c r="AH55" s="41">
        <v>22</v>
      </c>
      <c r="AI55" s="41">
        <v>14</v>
      </c>
      <c r="AJ55" s="41">
        <v>9</v>
      </c>
      <c r="AK55" s="41">
        <v>4</v>
      </c>
      <c r="AL55" s="41">
        <v>5</v>
      </c>
      <c r="AM55" s="41">
        <v>4</v>
      </c>
      <c r="AN55" s="21"/>
    </row>
    <row r="56" spans="1:40" ht="12" customHeight="1" x14ac:dyDescent="0.2">
      <c r="A56" s="13"/>
      <c r="B56" s="15" t="s">
        <v>22</v>
      </c>
      <c r="C56" s="15"/>
      <c r="D56" s="29" t="s">
        <v>21</v>
      </c>
      <c r="E56" s="15">
        <v>63</v>
      </c>
      <c r="F56" s="15">
        <v>58</v>
      </c>
      <c r="G56" s="15">
        <v>58</v>
      </c>
      <c r="H56" s="15">
        <v>49</v>
      </c>
      <c r="I56" s="15">
        <v>48</v>
      </c>
      <c r="J56" s="15">
        <v>39</v>
      </c>
      <c r="K56" s="15">
        <v>41</v>
      </c>
      <c r="L56" s="15">
        <v>67</v>
      </c>
      <c r="M56" s="15">
        <v>125</v>
      </c>
      <c r="N56" s="15">
        <v>175</v>
      </c>
      <c r="O56" s="15">
        <v>241</v>
      </c>
      <c r="P56" s="15">
        <f>136+163</f>
        <v>299</v>
      </c>
      <c r="Q56" s="15">
        <v>347</v>
      </c>
      <c r="R56" s="15">
        <v>450</v>
      </c>
      <c r="S56" s="15">
        <v>481</v>
      </c>
      <c r="T56" s="15">
        <v>498</v>
      </c>
      <c r="U56" s="15">
        <v>439</v>
      </c>
      <c r="V56" s="15">
        <v>430</v>
      </c>
      <c r="W56" s="15">
        <v>426</v>
      </c>
      <c r="X56" s="15">
        <v>497</v>
      </c>
      <c r="Y56" s="15">
        <v>498</v>
      </c>
      <c r="Z56" s="39">
        <v>533</v>
      </c>
      <c r="AA56" s="39">
        <v>537</v>
      </c>
      <c r="AB56" s="39">
        <v>556</v>
      </c>
      <c r="AC56" s="39">
        <v>583</v>
      </c>
      <c r="AD56" s="39">
        <v>565</v>
      </c>
      <c r="AE56" s="39">
        <v>547</v>
      </c>
      <c r="AF56" s="39">
        <v>512</v>
      </c>
      <c r="AG56" s="39">
        <v>517</v>
      </c>
      <c r="AH56" s="39">
        <v>541</v>
      </c>
      <c r="AI56" s="39">
        <v>481</v>
      </c>
      <c r="AJ56" s="39">
        <v>436</v>
      </c>
      <c r="AK56" s="39">
        <v>412</v>
      </c>
      <c r="AL56" s="39">
        <v>332</v>
      </c>
      <c r="AM56" s="39">
        <v>343</v>
      </c>
      <c r="AN56" s="14"/>
    </row>
    <row r="57" spans="1:40" ht="12" customHeight="1" x14ac:dyDescent="0.2">
      <c r="A57" s="22"/>
      <c r="B57" s="20" t="s">
        <v>43</v>
      </c>
      <c r="C57" s="20"/>
      <c r="D57" s="20">
        <f>11502-1011-1361</f>
        <v>9130</v>
      </c>
      <c r="E57" s="20">
        <v>10347</v>
      </c>
      <c r="F57" s="20">
        <v>10646</v>
      </c>
      <c r="G57" s="20">
        <v>11196</v>
      </c>
      <c r="H57" s="20">
        <v>11253</v>
      </c>
      <c r="I57" s="20">
        <v>10868</v>
      </c>
      <c r="J57" s="20">
        <v>9788</v>
      </c>
      <c r="K57" s="20">
        <v>9510</v>
      </c>
      <c r="L57" s="20">
        <v>9243</v>
      </c>
      <c r="M57" s="20">
        <v>9381</v>
      </c>
      <c r="N57" s="20">
        <v>9337</v>
      </c>
      <c r="O57" s="20">
        <v>9142</v>
      </c>
      <c r="P57" s="20">
        <f>3859+5374</f>
        <v>9233</v>
      </c>
      <c r="Q57" s="20">
        <v>9015</v>
      </c>
      <c r="R57" s="20">
        <v>8820</v>
      </c>
      <c r="S57" s="20">
        <v>8890</v>
      </c>
      <c r="T57" s="20">
        <v>8901</v>
      </c>
      <c r="U57" s="20">
        <v>8696</v>
      </c>
      <c r="V57" s="20">
        <v>8288</v>
      </c>
      <c r="W57" s="20">
        <v>8268</v>
      </c>
      <c r="X57" s="20">
        <v>7890</v>
      </c>
      <c r="Y57" s="20">
        <v>7562</v>
      </c>
      <c r="Z57" s="41">
        <v>7411</v>
      </c>
      <c r="AA57" s="41">
        <v>7666</v>
      </c>
      <c r="AB57" s="41">
        <v>7762</v>
      </c>
      <c r="AC57" s="41">
        <v>7727</v>
      </c>
      <c r="AD57" s="41">
        <v>7649</v>
      </c>
      <c r="AE57" s="41">
        <v>7657</v>
      </c>
      <c r="AF57" s="41">
        <v>7657</v>
      </c>
      <c r="AG57" s="41">
        <v>7408</v>
      </c>
      <c r="AH57" s="41">
        <v>6897</v>
      </c>
      <c r="AI57" s="41">
        <v>6792</v>
      </c>
      <c r="AJ57" s="41">
        <v>6810</v>
      </c>
      <c r="AK57" s="41">
        <v>6258</v>
      </c>
      <c r="AL57" s="41">
        <v>6114</v>
      </c>
      <c r="AM57" s="41">
        <v>5588</v>
      </c>
      <c r="AN57" s="21"/>
    </row>
    <row r="58" spans="1:40" ht="12" customHeight="1" x14ac:dyDescent="0.2">
      <c r="A58" s="13"/>
      <c r="B58" s="15" t="s">
        <v>23</v>
      </c>
      <c r="C58" s="15"/>
      <c r="D58" s="20">
        <v>1361</v>
      </c>
      <c r="E58" s="15">
        <v>0</v>
      </c>
      <c r="F58" s="15">
        <v>0</v>
      </c>
      <c r="G58" s="15">
        <v>0</v>
      </c>
      <c r="H58" s="15">
        <v>140</v>
      </c>
      <c r="I58" s="15">
        <v>273</v>
      </c>
      <c r="J58" s="15">
        <v>315</v>
      </c>
      <c r="K58" s="15">
        <v>385</v>
      </c>
      <c r="L58" s="15">
        <v>771</v>
      </c>
      <c r="M58" s="15">
        <v>656</v>
      </c>
      <c r="N58" s="15">
        <v>555</v>
      </c>
      <c r="O58" s="15">
        <v>451</v>
      </c>
      <c r="P58" s="15">
        <f>183+246</f>
        <v>429</v>
      </c>
      <c r="Q58" s="15">
        <v>549</v>
      </c>
      <c r="R58" s="15">
        <v>670</v>
      </c>
      <c r="S58" s="15">
        <v>710</v>
      </c>
      <c r="T58" s="15">
        <v>666</v>
      </c>
      <c r="U58" s="20">
        <f>12074-SUM(U50:U56)</f>
        <v>9425</v>
      </c>
      <c r="V58" s="20">
        <f>11881-SUM(V50:V56)</f>
        <v>9114</v>
      </c>
      <c r="W58" s="20">
        <f>12143-SUM(W50:W56)</f>
        <v>9196</v>
      </c>
      <c r="X58" s="20">
        <f>12039-SUM(X50:X56)</f>
        <v>9032</v>
      </c>
      <c r="Y58" s="20">
        <f>12147-SUM(Y50:Y56)</f>
        <v>9045</v>
      </c>
      <c r="Z58" s="41">
        <f>11910-SUM(Z50:Z56)</f>
        <v>8769</v>
      </c>
      <c r="AA58" s="41">
        <f>12319-SUM(AA50:AA56)</f>
        <v>8880</v>
      </c>
      <c r="AB58" s="41">
        <f>12540-SUM(AB50:AB57)</f>
        <v>1169</v>
      </c>
      <c r="AC58" s="41">
        <f>12478-SUM(AC50:AC57)</f>
        <v>966</v>
      </c>
      <c r="AD58" s="41">
        <f>12200-SUM(AD50:AD57)</f>
        <v>854</v>
      </c>
      <c r="AE58" s="41">
        <f>12108-SUM(AE50:AE57)</f>
        <v>777</v>
      </c>
      <c r="AF58" s="41">
        <f>12161-SUM(AF50:AF57)</f>
        <v>758</v>
      </c>
      <c r="AG58" s="41">
        <v>579</v>
      </c>
      <c r="AH58" s="41">
        <v>473</v>
      </c>
      <c r="AI58" s="41">
        <v>450</v>
      </c>
      <c r="AJ58" s="41">
        <v>377</v>
      </c>
      <c r="AK58" s="41">
        <v>697</v>
      </c>
      <c r="AL58" s="41">
        <v>599</v>
      </c>
      <c r="AM58" s="41">
        <v>493</v>
      </c>
      <c r="AN58" s="14"/>
    </row>
    <row r="59" spans="1:40" s="3" customFormat="1" ht="12" customHeight="1" thickBot="1" x14ac:dyDescent="0.25">
      <c r="A59" s="22"/>
      <c r="B59" s="23" t="s">
        <v>5</v>
      </c>
      <c r="C59" s="23"/>
      <c r="D59" s="6">
        <f t="shared" ref="D59:AM59" si="16">SUM(D50:D58)</f>
        <v>11502</v>
      </c>
      <c r="E59" s="6">
        <f t="shared" si="16"/>
        <v>11876</v>
      </c>
      <c r="F59" s="6">
        <f t="shared" si="16"/>
        <v>12202</v>
      </c>
      <c r="G59" s="6">
        <f t="shared" si="16"/>
        <v>12872</v>
      </c>
      <c r="H59" s="6">
        <f t="shared" si="16"/>
        <v>13161</v>
      </c>
      <c r="I59" s="6">
        <f t="shared" si="16"/>
        <v>12941</v>
      </c>
      <c r="J59" s="6">
        <f t="shared" si="16"/>
        <v>11774</v>
      </c>
      <c r="K59" s="6">
        <f t="shared" si="16"/>
        <v>11868</v>
      </c>
      <c r="L59" s="6">
        <f t="shared" si="16"/>
        <v>12045</v>
      </c>
      <c r="M59" s="6">
        <f t="shared" si="16"/>
        <v>12223</v>
      </c>
      <c r="N59" s="6">
        <f t="shared" si="16"/>
        <v>12197</v>
      </c>
      <c r="O59" s="6">
        <f t="shared" si="16"/>
        <v>11858</v>
      </c>
      <c r="P59" s="6">
        <f t="shared" si="16"/>
        <v>12140</v>
      </c>
      <c r="Q59" s="6">
        <f t="shared" si="16"/>
        <v>12069</v>
      </c>
      <c r="R59" s="6">
        <f t="shared" si="16"/>
        <v>12134</v>
      </c>
      <c r="S59" s="6">
        <f t="shared" si="16"/>
        <v>12242</v>
      </c>
      <c r="T59" s="6">
        <f t="shared" si="16"/>
        <v>12250</v>
      </c>
      <c r="U59" s="6">
        <f t="shared" si="16"/>
        <v>20770</v>
      </c>
      <c r="V59" s="6">
        <f t="shared" si="16"/>
        <v>20169</v>
      </c>
      <c r="W59" s="6">
        <f t="shared" si="16"/>
        <v>20411</v>
      </c>
      <c r="X59" s="6">
        <f t="shared" si="16"/>
        <v>19929</v>
      </c>
      <c r="Y59" s="6">
        <f>SUM(Y50:Y58)</f>
        <v>19709</v>
      </c>
      <c r="Z59" s="42">
        <f>SUM(Z50:Z58)</f>
        <v>19321</v>
      </c>
      <c r="AA59" s="42">
        <f>SUM(AA50:AA58)</f>
        <v>19985</v>
      </c>
      <c r="AB59" s="42">
        <f>SUM(AB50:AB58)</f>
        <v>12540</v>
      </c>
      <c r="AC59" s="42">
        <f t="shared" ref="AC59" si="17">SUM(AC50:AC58)</f>
        <v>12478</v>
      </c>
      <c r="AD59" s="42">
        <f t="shared" ref="AD59" si="18">SUM(AD50:AD58)</f>
        <v>12200</v>
      </c>
      <c r="AE59" s="42">
        <f t="shared" ref="AE59" si="19">SUM(AE50:AE58)</f>
        <v>12108</v>
      </c>
      <c r="AF59" s="42">
        <f t="shared" ref="AF59" si="20">SUM(AF50:AF58)</f>
        <v>12161</v>
      </c>
      <c r="AG59" s="42">
        <f t="shared" ref="AG59" si="21">SUM(AG50:AG58)</f>
        <v>11612</v>
      </c>
      <c r="AH59" s="42">
        <f t="shared" ref="AH59" si="22">SUM(AH50:AH58)</f>
        <v>10872</v>
      </c>
      <c r="AI59" s="42">
        <f t="shared" ref="AI59" si="23">SUM(AI50:AI58)</f>
        <v>10590</v>
      </c>
      <c r="AJ59" s="42">
        <f t="shared" si="16"/>
        <v>10461</v>
      </c>
      <c r="AK59" s="42">
        <f t="shared" ref="AK59" si="24">SUM(AK50:AK58)</f>
        <v>9961</v>
      </c>
      <c r="AL59" s="42">
        <f t="shared" ref="AL59" si="25">SUM(AL50:AL58)</f>
        <v>9630</v>
      </c>
      <c r="AM59" s="42">
        <f t="shared" si="16"/>
        <v>8866</v>
      </c>
      <c r="AN59" s="24"/>
    </row>
    <row r="60" spans="1:40" s="2" customFormat="1" ht="12.75" thickTop="1" x14ac:dyDescent="0.2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21"/>
    </row>
    <row r="61" spans="1:40" s="2" customFormat="1" x14ac:dyDescent="0.2">
      <c r="A61" s="19"/>
      <c r="B61" s="15" t="s">
        <v>46</v>
      </c>
      <c r="C61" s="15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1"/>
    </row>
    <row r="62" spans="1:40" s="2" customFormat="1" x14ac:dyDescent="0.2">
      <c r="A62" s="19"/>
      <c r="B62" s="15"/>
      <c r="C62" s="15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1"/>
    </row>
    <row r="63" spans="1:40" s="2" customFormat="1" x14ac:dyDescent="0.2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6"/>
    </row>
    <row r="64" spans="1:40" s="2" customFormat="1" x14ac:dyDescent="0.2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1"/>
    </row>
    <row r="65" spans="1:40" x14ac:dyDescent="0.2">
      <c r="A65" s="1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4"/>
    </row>
    <row r="66" spans="1:40" x14ac:dyDescent="0.2">
      <c r="A66" s="13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4"/>
    </row>
    <row r="67" spans="1:40" x14ac:dyDescent="0.2">
      <c r="A67" s="13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4"/>
    </row>
    <row r="68" spans="1:40" x14ac:dyDescent="0.2">
      <c r="A68" s="13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4"/>
    </row>
    <row r="69" spans="1:40" x14ac:dyDescent="0.2">
      <c r="A69" s="13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4"/>
    </row>
    <row r="70" spans="1:40" x14ac:dyDescent="0.2">
      <c r="A70" s="13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4"/>
    </row>
    <row r="71" spans="1:40" x14ac:dyDescent="0.2">
      <c r="A71" s="13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4"/>
    </row>
    <row r="72" spans="1:40" x14ac:dyDescent="0.2">
      <c r="A72" s="13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4"/>
    </row>
    <row r="73" spans="1:40" x14ac:dyDescent="0.2">
      <c r="A73" s="13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4"/>
    </row>
    <row r="74" spans="1:40" x14ac:dyDescent="0.2">
      <c r="A74" s="1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4"/>
    </row>
    <row r="75" spans="1:40" x14ac:dyDescent="0.2">
      <c r="A75" s="13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4"/>
    </row>
    <row r="76" spans="1:40" x14ac:dyDescent="0.2">
      <c r="A76" s="13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4"/>
    </row>
    <row r="77" spans="1:40" x14ac:dyDescent="0.2">
      <c r="A77" s="13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4"/>
    </row>
    <row r="78" spans="1:40" x14ac:dyDescent="0.2">
      <c r="A78" s="13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4"/>
    </row>
    <row r="79" spans="1:40" x14ac:dyDescent="0.2">
      <c r="A79" s="13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4"/>
    </row>
    <row r="80" spans="1:40" x14ac:dyDescent="0.2">
      <c r="A80" s="13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4"/>
    </row>
    <row r="81" spans="1:40" x14ac:dyDescent="0.2">
      <c r="A81" s="13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4"/>
    </row>
    <row r="82" spans="1:40" x14ac:dyDescent="0.2">
      <c r="A82" s="13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4"/>
    </row>
    <row r="83" spans="1:40" x14ac:dyDescent="0.2">
      <c r="A83" s="13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4"/>
    </row>
    <row r="84" spans="1:40" x14ac:dyDescent="0.2">
      <c r="A84" s="13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4"/>
    </row>
    <row r="85" spans="1:40" x14ac:dyDescent="0.2">
      <c r="A85" s="13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4"/>
    </row>
    <row r="86" spans="1:40" x14ac:dyDescent="0.2">
      <c r="A86" s="13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4"/>
    </row>
    <row r="87" spans="1:40" x14ac:dyDescent="0.2">
      <c r="A87" s="13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4"/>
    </row>
    <row r="88" spans="1:40" x14ac:dyDescent="0.2">
      <c r="A88" s="13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4"/>
    </row>
    <row r="89" spans="1:40" x14ac:dyDescent="0.2">
      <c r="A89" s="3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38"/>
    </row>
    <row r="90" spans="1:40" x14ac:dyDescent="0.2">
      <c r="A90" s="13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4"/>
    </row>
    <row r="91" spans="1:40" x14ac:dyDescent="0.2">
      <c r="A91" s="1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12"/>
    </row>
    <row r="92" spans="1:40" x14ac:dyDescent="0.2">
      <c r="A92" s="1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4"/>
    </row>
    <row r="93" spans="1:40" x14ac:dyDescent="0.2">
      <c r="A93" s="13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4"/>
    </row>
    <row r="94" spans="1:40" x14ac:dyDescent="0.2">
      <c r="A94" s="13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4"/>
    </row>
    <row r="95" spans="1:40" x14ac:dyDescent="0.2">
      <c r="A95" s="13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4"/>
    </row>
    <row r="96" spans="1:40" x14ac:dyDescent="0.2">
      <c r="A96" s="13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4"/>
    </row>
    <row r="97" spans="1:40" x14ac:dyDescent="0.2">
      <c r="A97" s="13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4"/>
    </row>
    <row r="98" spans="1:40" x14ac:dyDescent="0.2">
      <c r="A98" s="13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4"/>
    </row>
    <row r="99" spans="1:40" x14ac:dyDescent="0.2">
      <c r="A99" s="13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4"/>
    </row>
    <row r="100" spans="1:40" x14ac:dyDescent="0.2">
      <c r="A100" s="13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4"/>
    </row>
    <row r="101" spans="1:40" x14ac:dyDescent="0.2">
      <c r="A101" s="1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4"/>
    </row>
    <row r="102" spans="1:40" x14ac:dyDescent="0.2">
      <c r="A102" s="13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4"/>
    </row>
    <row r="103" spans="1:40" x14ac:dyDescent="0.2">
      <c r="A103" s="13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4"/>
    </row>
    <row r="104" spans="1:40" x14ac:dyDescent="0.2">
      <c r="A104" s="13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4"/>
    </row>
    <row r="105" spans="1:40" x14ac:dyDescent="0.2">
      <c r="A105" s="13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4"/>
    </row>
    <row r="106" spans="1:40" x14ac:dyDescent="0.2">
      <c r="A106" s="13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4"/>
    </row>
    <row r="107" spans="1:40" x14ac:dyDescent="0.2">
      <c r="A107" s="13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4"/>
    </row>
    <row r="108" spans="1:40" x14ac:dyDescent="0.2">
      <c r="A108" s="13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4"/>
    </row>
    <row r="109" spans="1:40" x14ac:dyDescent="0.2">
      <c r="A109" s="13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4"/>
    </row>
    <row r="110" spans="1:40" x14ac:dyDescent="0.2">
      <c r="A110" s="13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4"/>
    </row>
    <row r="111" spans="1:40" x14ac:dyDescent="0.2">
      <c r="A111" s="13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4"/>
    </row>
    <row r="112" spans="1:40" x14ac:dyDescent="0.2">
      <c r="A112" s="13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4"/>
    </row>
    <row r="113" spans="1:40" x14ac:dyDescent="0.2">
      <c r="A113" s="13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4"/>
    </row>
    <row r="114" spans="1:40" x14ac:dyDescent="0.2">
      <c r="A114" s="13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4"/>
    </row>
    <row r="115" spans="1:40" x14ac:dyDescent="0.2">
      <c r="A115" s="13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4"/>
    </row>
    <row r="116" spans="1:40" x14ac:dyDescent="0.2">
      <c r="A116" s="3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38"/>
    </row>
    <row r="117" spans="1:40" x14ac:dyDescent="0.2">
      <c r="A117" s="13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4"/>
    </row>
    <row r="118" spans="1:40" x14ac:dyDescent="0.2">
      <c r="A118" s="1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12"/>
    </row>
    <row r="119" spans="1:40" x14ac:dyDescent="0.2">
      <c r="A119" s="1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4"/>
    </row>
    <row r="120" spans="1:40" x14ac:dyDescent="0.2">
      <c r="A120" s="13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4"/>
    </row>
    <row r="121" spans="1:40" x14ac:dyDescent="0.2">
      <c r="A121" s="13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4"/>
    </row>
    <row r="122" spans="1:40" x14ac:dyDescent="0.2">
      <c r="A122" s="13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4"/>
    </row>
    <row r="123" spans="1:40" x14ac:dyDescent="0.2">
      <c r="A123" s="13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4"/>
    </row>
    <row r="124" spans="1:40" x14ac:dyDescent="0.2">
      <c r="A124" s="13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4"/>
    </row>
    <row r="125" spans="1:40" x14ac:dyDescent="0.2">
      <c r="A125" s="13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4"/>
    </row>
    <row r="126" spans="1:40" x14ac:dyDescent="0.2">
      <c r="A126" s="13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4"/>
    </row>
    <row r="127" spans="1:40" x14ac:dyDescent="0.2">
      <c r="A127" s="13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4"/>
    </row>
    <row r="128" spans="1:40" x14ac:dyDescent="0.2">
      <c r="A128" s="1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4"/>
    </row>
    <row r="129" spans="1:40" x14ac:dyDescent="0.2">
      <c r="A129" s="13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4"/>
    </row>
    <row r="130" spans="1:40" x14ac:dyDescent="0.2">
      <c r="A130" s="13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4"/>
    </row>
    <row r="131" spans="1:40" x14ac:dyDescent="0.2">
      <c r="A131" s="13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4"/>
    </row>
    <row r="132" spans="1:40" x14ac:dyDescent="0.2">
      <c r="A132" s="13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4"/>
    </row>
    <row r="133" spans="1:40" x14ac:dyDescent="0.2">
      <c r="A133" s="13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4"/>
    </row>
    <row r="134" spans="1:40" x14ac:dyDescent="0.2">
      <c r="A134" s="13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4"/>
    </row>
    <row r="135" spans="1:40" x14ac:dyDescent="0.2">
      <c r="A135" s="13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4"/>
    </row>
    <row r="136" spans="1:40" x14ac:dyDescent="0.2">
      <c r="A136" s="13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4"/>
    </row>
    <row r="137" spans="1:40" x14ac:dyDescent="0.2">
      <c r="A137" s="13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4"/>
    </row>
    <row r="138" spans="1:40" x14ac:dyDescent="0.2">
      <c r="A138" s="13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4"/>
    </row>
    <row r="139" spans="1:40" x14ac:dyDescent="0.2">
      <c r="A139" s="13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4"/>
    </row>
    <row r="140" spans="1:40" x14ac:dyDescent="0.2">
      <c r="A140" s="13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4"/>
    </row>
    <row r="141" spans="1:40" x14ac:dyDescent="0.2">
      <c r="A141" s="13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4"/>
    </row>
    <row r="142" spans="1:40" x14ac:dyDescent="0.2">
      <c r="A142" s="13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4"/>
    </row>
    <row r="143" spans="1:40" x14ac:dyDescent="0.2">
      <c r="A143" s="13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4"/>
    </row>
    <row r="144" spans="1:40" x14ac:dyDescent="0.2">
      <c r="A144" s="3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38"/>
    </row>
  </sheetData>
  <sortState ref="A49:AJ56">
    <sortCondition ref="B49:B56"/>
  </sortState>
  <mergeCells count="1">
    <mergeCell ref="B45:AM45"/>
  </mergeCells>
  <phoneticPr fontId="0" type="noConversion"/>
  <printOptions horizontalCentered="1" gridLinesSet="0"/>
  <pageMargins left="0.25" right="0.25" top="0.5" bottom="0.5" header="0" footer="0.22"/>
  <pageSetup scale="97" orientation="portrait" r:id="rId1"/>
  <headerFooter alignWithMargins="0">
    <oddFooter>&amp;L&amp;"Times New Roman,Regular"&amp;8UMSL Fact Book&amp;C&amp;"Times New Roman,Regular"&amp;8&amp;A&amp;R&amp;"Times New Roman,Regular"&amp;8Last Updated Fall 2021</oddFooter>
  </headerFooter>
  <rowBreaks count="3" manualBreakCount="3">
    <brk id="62" max="16383" man="1"/>
    <brk id="90" max="21" man="1"/>
    <brk id="11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fall_enroll_lev_div_eth</vt:lpstr>
      <vt:lpstr>fall_enroll_lev_div_eth!Print_Area</vt:lpstr>
    </vt:vector>
  </TitlesOfParts>
  <Company>Univ. of Missouri-St.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Mulderig</dc:creator>
  <cp:lastModifiedBy>Thaxton, Mary</cp:lastModifiedBy>
  <cp:lastPrinted>2021-11-19T15:46:50Z</cp:lastPrinted>
  <dcterms:created xsi:type="dcterms:W3CDTF">1999-03-30T23:05:27Z</dcterms:created>
  <dcterms:modified xsi:type="dcterms:W3CDTF">2021-12-13T21:52:03Z</dcterms:modified>
</cp:coreProperties>
</file>