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s://mailmissouri-my.sharepoint.com/personal/thaxtonm_umsystem_edu/Documents/Fact Book Documents/Excel/Fact Book/"/>
    </mc:Choice>
  </mc:AlternateContent>
  <bookViews>
    <workbookView xWindow="0" yWindow="0" windowWidth="28800" windowHeight="12300"/>
  </bookViews>
  <sheets>
    <sheet name="enroll_freshmen_hs_geo" sheetId="1" r:id="rId1"/>
  </sheets>
  <definedNames>
    <definedName name="HTML_CodePage" hidden="1">1252</definedName>
    <definedName name="HTML_Control" hidden="1">{"'enroll_freshmen_hs_geo.xls'!$B$7:$S$35"}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Documents\FrontPage\enroll_freshmen_hs_geo.htm"</definedName>
    <definedName name="HTML_Title" hidden="1">""</definedName>
    <definedName name="_xlnm.Print_Area" localSheetId="0">enroll_freshmen_hs_geo!$A$1:$AQ$41</definedName>
  </definedNames>
  <calcPr calcId="162913"/>
</workbook>
</file>

<file path=xl/calcChain.xml><?xml version="1.0" encoding="utf-8"?>
<calcChain xmlns="http://schemas.openxmlformats.org/spreadsheetml/2006/main">
  <c r="AO34" i="1" l="1"/>
  <c r="AO31" i="1"/>
  <c r="AO28" i="1"/>
  <c r="AN34" i="1"/>
  <c r="AN31" i="1"/>
  <c r="AN28" i="1"/>
  <c r="AP33" i="1"/>
  <c r="AO33" i="1"/>
  <c r="AO36" i="1" s="1"/>
  <c r="AN33" i="1" l="1"/>
  <c r="AN36" i="1" s="1"/>
  <c r="AK34" i="1" l="1"/>
  <c r="AK31" i="1"/>
  <c r="AK28" i="1"/>
  <c r="AM33" i="1"/>
  <c r="AM34" i="1"/>
  <c r="AM36" i="1"/>
  <c r="AM31" i="1" s="1"/>
  <c r="AM28" i="1" l="1"/>
  <c r="AL34" i="1"/>
  <c r="AL31" i="1"/>
  <c r="AL28" i="1"/>
  <c r="AL33" i="1"/>
  <c r="AL36" i="1" l="1"/>
  <c r="AK33" i="1"/>
  <c r="AK36" i="1" s="1"/>
  <c r="AJ33" i="1" l="1"/>
  <c r="AJ36" i="1" l="1"/>
  <c r="AI33" i="1"/>
  <c r="AI36" i="1" l="1"/>
  <c r="AI34" i="1" s="1"/>
  <c r="AJ31" i="1"/>
  <c r="AJ28" i="1"/>
  <c r="AJ34" i="1"/>
  <c r="AP36" i="1"/>
  <c r="AI31" i="1" l="1"/>
  <c r="AI28" i="1"/>
  <c r="AP28" i="1"/>
  <c r="AP34" i="1"/>
  <c r="AP31" i="1"/>
  <c r="AH33" i="1"/>
  <c r="AG33" i="1"/>
  <c r="AG36" i="1" s="1"/>
  <c r="AG28" i="1" l="1"/>
  <c r="AG31" i="1"/>
  <c r="AG34" i="1"/>
  <c r="AF33" i="1"/>
  <c r="AF36" i="1" l="1"/>
  <c r="AE33" i="1"/>
  <c r="AD33" i="1"/>
  <c r="AC33" i="1"/>
  <c r="AB27" i="1"/>
  <c r="AB36" i="1" s="1"/>
  <c r="AA27" i="1"/>
  <c r="Z27" i="1"/>
  <c r="Z36" i="1" s="1"/>
  <c r="Y27" i="1"/>
  <c r="X27" i="1"/>
  <c r="W27" i="1"/>
  <c r="V27" i="1"/>
  <c r="V36" i="1" s="1"/>
  <c r="U27" i="1"/>
  <c r="T27" i="1"/>
  <c r="AC36" i="1"/>
  <c r="AC31" i="1"/>
  <c r="AA36" i="1"/>
  <c r="AA31" i="1"/>
  <c r="U36" i="1"/>
  <c r="W36" i="1"/>
  <c r="W31" i="1" s="1"/>
  <c r="Y36" i="1"/>
  <c r="Y31" i="1"/>
  <c r="X36" i="1"/>
  <c r="X34" i="1" s="1"/>
  <c r="T36" i="1"/>
  <c r="T34" i="1" s="1"/>
  <c r="S36" i="1"/>
  <c r="R36" i="1"/>
  <c r="Q36" i="1"/>
  <c r="P36" i="1"/>
  <c r="D36" i="1"/>
  <c r="E36" i="1"/>
  <c r="F36" i="1"/>
  <c r="G36" i="1"/>
  <c r="H36" i="1"/>
  <c r="I36" i="1"/>
  <c r="J36" i="1"/>
  <c r="K36" i="1"/>
  <c r="L36" i="1"/>
  <c r="M36" i="1"/>
  <c r="N36" i="1"/>
  <c r="O36" i="1"/>
  <c r="AH36" i="1"/>
  <c r="Y28" i="1"/>
  <c r="X31" i="1"/>
  <c r="U31" i="1"/>
  <c r="U28" i="1"/>
  <c r="U34" i="1"/>
  <c r="AA28" i="1"/>
  <c r="W34" i="1"/>
  <c r="AC28" i="1"/>
  <c r="AC34" i="1"/>
  <c r="AA34" i="1"/>
  <c r="Y34" i="1"/>
  <c r="AD36" i="1"/>
  <c r="AE36" i="1"/>
  <c r="Z31" i="1" l="1"/>
  <c r="Z34" i="1"/>
  <c r="V31" i="1"/>
  <c r="V28" i="1"/>
  <c r="V34" i="1"/>
  <c r="AB31" i="1"/>
  <c r="AB28" i="1"/>
  <c r="AB34" i="1"/>
  <c r="AD31" i="1"/>
  <c r="AD28" i="1"/>
  <c r="T31" i="1"/>
  <c r="X28" i="1"/>
  <c r="AE34" i="1"/>
  <c r="W28" i="1"/>
  <c r="Z28" i="1"/>
  <c r="AF28" i="1"/>
  <c r="AF31" i="1"/>
  <c r="AD34" i="1"/>
  <c r="AE28" i="1"/>
  <c r="AE31" i="1"/>
  <c r="T28" i="1"/>
  <c r="AF34" i="1"/>
  <c r="AH31" i="1"/>
  <c r="AH34" i="1"/>
  <c r="AH28" i="1"/>
</calcChain>
</file>

<file path=xl/sharedStrings.xml><?xml version="1.0" encoding="utf-8"?>
<sst xmlns="http://schemas.openxmlformats.org/spreadsheetml/2006/main" count="39" uniqueCount="19">
  <si>
    <t>BY HIGH SCHOOL TYPE AND GEOGRAPHICAL AREA</t>
  </si>
  <si>
    <t>%</t>
  </si>
  <si>
    <t>UNIVERSITY OF MISSOURI-ST. LOUIS</t>
  </si>
  <si>
    <t>Headcount</t>
  </si>
  <si>
    <t>TOTAL</t>
  </si>
  <si>
    <t>St. Louis County</t>
  </si>
  <si>
    <t>Public</t>
  </si>
  <si>
    <t>St. Louis City</t>
  </si>
  <si>
    <t>Non-Public</t>
  </si>
  <si>
    <t>St. Charles and</t>
  </si>
  <si>
    <t>Warren Counties</t>
  </si>
  <si>
    <t>Jefferson County</t>
  </si>
  <si>
    <t>High Schools</t>
  </si>
  <si>
    <t>*Office of the Registrar changed the way they reported high schools.</t>
  </si>
  <si>
    <t>TABLE 1-3. FALL ENROLLED FIRST-TIME FRESHMEN</t>
  </si>
  <si>
    <t>Illinois</t>
  </si>
  <si>
    <t>*Missouri</t>
  </si>
  <si>
    <t>All Other</t>
  </si>
  <si>
    <r>
      <t xml:space="preserve">Source: University of Missouri-St. Louis, Office of the Registrar, </t>
    </r>
    <r>
      <rPr>
        <i/>
        <sz val="9"/>
        <rFont val="Times New Roman"/>
        <family val="1"/>
      </rPr>
      <t xml:space="preserve">Fall Enrollment Summary </t>
    </r>
    <r>
      <rPr>
        <sz val="9"/>
        <rFont val="Times New Roman"/>
        <family val="1"/>
      </rPr>
      <t>(most recent Fall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</si>
</sst>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7" x14ac:knownFonts="1">
    <font>
      <sz val="10"/>
      <name val="MS Sans Serif"/>
    </font>
    <font>
      <sz val="10"/>
      <name val="MS Sans Serif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u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/>
    <xf numFmtId="3" fontId="4" fillId="0" borderId="0" xfId="0" applyNumberFormat="1" applyFont="1"/>
    <xf numFmtId="0" fontId="4" fillId="0" borderId="1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0" fontId="3" fillId="0" borderId="1" xfId="0" applyFont="1" applyBorder="1"/>
    <xf numFmtId="0" fontId="2" fillId="0" borderId="2" xfId="0" quotePrefix="1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7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4" fillId="0" borderId="0" xfId="0" quotePrefix="1" applyFont="1" applyBorder="1" applyAlignment="1">
      <alignment horizontal="left"/>
    </xf>
    <xf numFmtId="165" fontId="3" fillId="0" borderId="6" xfId="0" applyNumberFormat="1" applyFont="1" applyBorder="1"/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165" fontId="3" fillId="0" borderId="7" xfId="0" applyNumberFormat="1" applyFont="1" applyBorder="1"/>
    <xf numFmtId="3" fontId="4" fillId="0" borderId="6" xfId="0" applyNumberFormat="1" applyFont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4" fillId="0" borderId="7" xfId="0" applyNumberFormat="1" applyFont="1" applyBorder="1"/>
    <xf numFmtId="0" fontId="3" fillId="0" borderId="8" xfId="0" applyFont="1" applyBorder="1"/>
    <xf numFmtId="0" fontId="3" fillId="0" borderId="9" xfId="0" applyFont="1" applyBorder="1"/>
    <xf numFmtId="165" fontId="3" fillId="0" borderId="0" xfId="0" applyNumberFormat="1" applyFont="1" applyBorder="1" applyAlignment="1">
      <alignment horizontal="left"/>
    </xf>
    <xf numFmtId="0" fontId="3" fillId="0" borderId="10" xfId="0" applyFont="1" applyBorder="1"/>
    <xf numFmtId="3" fontId="3" fillId="0" borderId="0" xfId="0" applyNumberFormat="1" applyFont="1" applyBorder="1"/>
    <xf numFmtId="0" fontId="3" fillId="0" borderId="0" xfId="0" applyFont="1" applyFill="1" applyBorder="1"/>
    <xf numFmtId="9" fontId="3" fillId="0" borderId="0" xfId="0" applyNumberFormat="1" applyFont="1" applyBorder="1"/>
    <xf numFmtId="9" fontId="3" fillId="0" borderId="0" xfId="1" applyNumberFormat="1" applyFont="1" applyBorder="1"/>
    <xf numFmtId="0" fontId="2" fillId="0" borderId="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942975</xdr:colOff>
      <xdr:row>3</xdr:row>
      <xdr:rowOff>133350</xdr:rowOff>
    </xdr:to>
    <xdr:pic>
      <xdr:nvPicPr>
        <xdr:cNvPr id="1029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80975"/>
          <a:ext cx="9429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1"/>
  <sheetViews>
    <sheetView showGridLines="0" tabSelected="1" zoomScaleNormal="100" workbookViewId="0">
      <selection activeCell="AP34" sqref="AP34"/>
    </sheetView>
  </sheetViews>
  <sheetFormatPr defaultRowHeight="12" x14ac:dyDescent="0.2"/>
  <cols>
    <col min="1" max="1" width="2.140625" style="1" customWidth="1"/>
    <col min="2" max="2" width="15.7109375" style="1" customWidth="1"/>
    <col min="3" max="3" width="8.42578125" style="2" bestFit="1" customWidth="1"/>
    <col min="4" max="32" width="7.28515625" style="1" hidden="1" customWidth="1"/>
    <col min="33" max="42" width="7.28515625" style="1" customWidth="1"/>
    <col min="43" max="43" width="2.140625" style="1" customWidth="1"/>
    <col min="44" max="16384" width="9.140625" style="1"/>
  </cols>
  <sheetData>
    <row r="1" spans="1:43" x14ac:dyDescent="0.2">
      <c r="A1" s="13"/>
      <c r="B1" s="35"/>
      <c r="C1" s="1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35"/>
      <c r="AM1" s="35"/>
      <c r="AN1" s="35"/>
      <c r="AO1" s="35"/>
      <c r="AP1" s="35"/>
      <c r="AQ1" s="16"/>
    </row>
    <row r="2" spans="1:43" ht="12.75" x14ac:dyDescent="0.2">
      <c r="A2" s="17"/>
      <c r="B2" s="18"/>
      <c r="C2" s="40" t="s">
        <v>2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9"/>
    </row>
    <row r="3" spans="1:43" ht="12.75" x14ac:dyDescent="0.2">
      <c r="A3" s="17"/>
      <c r="C3" s="20" t="s">
        <v>14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19"/>
    </row>
    <row r="4" spans="1:43" ht="13.5" thickBot="1" x14ac:dyDescent="0.25">
      <c r="A4" s="17"/>
      <c r="C4" s="11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21"/>
      <c r="AM4" s="21"/>
      <c r="AN4" s="21"/>
      <c r="AO4" s="21"/>
      <c r="AP4" s="21"/>
      <c r="AQ4" s="19"/>
    </row>
    <row r="5" spans="1:43" ht="12.75" thickTop="1" x14ac:dyDescent="0.2">
      <c r="A5" s="17"/>
      <c r="B5" s="22"/>
      <c r="C5" s="18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19"/>
    </row>
    <row r="6" spans="1:43" x14ac:dyDescent="0.2">
      <c r="A6" s="17"/>
      <c r="B6" s="22"/>
      <c r="C6" s="18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19"/>
    </row>
    <row r="7" spans="1:43" x14ac:dyDescent="0.2">
      <c r="A7" s="17"/>
      <c r="B7" s="18"/>
      <c r="C7" s="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9"/>
    </row>
    <row r="8" spans="1:43" x14ac:dyDescent="0.2">
      <c r="A8" s="17"/>
      <c r="B8" s="9" t="s">
        <v>12</v>
      </c>
      <c r="C8" s="8"/>
      <c r="D8" s="5">
        <v>1983</v>
      </c>
      <c r="E8" s="5">
        <v>1984</v>
      </c>
      <c r="F8" s="5">
        <v>1985</v>
      </c>
      <c r="G8" s="5">
        <v>1986</v>
      </c>
      <c r="H8" s="5">
        <v>1987</v>
      </c>
      <c r="I8" s="5">
        <v>1988</v>
      </c>
      <c r="J8" s="5">
        <v>1989</v>
      </c>
      <c r="K8" s="5">
        <v>1990</v>
      </c>
      <c r="L8" s="5">
        <v>1991</v>
      </c>
      <c r="M8" s="5">
        <v>1992</v>
      </c>
      <c r="N8" s="5">
        <v>1993</v>
      </c>
      <c r="O8" s="5">
        <v>1994</v>
      </c>
      <c r="P8" s="5">
        <v>1995</v>
      </c>
      <c r="Q8" s="5">
        <v>1996</v>
      </c>
      <c r="R8" s="5">
        <v>1997</v>
      </c>
      <c r="S8" s="5">
        <v>1998</v>
      </c>
      <c r="T8" s="5">
        <v>1999</v>
      </c>
      <c r="U8" s="5">
        <v>2000</v>
      </c>
      <c r="V8" s="5">
        <v>2001</v>
      </c>
      <c r="W8" s="5">
        <v>2002</v>
      </c>
      <c r="X8" s="5">
        <v>2003</v>
      </c>
      <c r="Y8" s="5">
        <v>2004</v>
      </c>
      <c r="Z8" s="5">
        <v>2005</v>
      </c>
      <c r="AA8" s="5">
        <v>2006</v>
      </c>
      <c r="AB8" s="5">
        <v>2007</v>
      </c>
      <c r="AC8" s="5">
        <v>2008</v>
      </c>
      <c r="AD8" s="5">
        <v>2009</v>
      </c>
      <c r="AE8" s="5">
        <v>2010</v>
      </c>
      <c r="AF8" s="5">
        <v>2011</v>
      </c>
      <c r="AG8" s="5">
        <v>2012</v>
      </c>
      <c r="AH8" s="5">
        <v>2013</v>
      </c>
      <c r="AI8" s="5">
        <v>2014</v>
      </c>
      <c r="AJ8" s="5">
        <v>2015</v>
      </c>
      <c r="AK8" s="5">
        <v>2016</v>
      </c>
      <c r="AL8" s="5">
        <v>2017</v>
      </c>
      <c r="AM8" s="5">
        <v>2018</v>
      </c>
      <c r="AN8" s="5">
        <v>2019</v>
      </c>
      <c r="AO8" s="5">
        <v>2020</v>
      </c>
      <c r="AP8" s="5">
        <v>2021</v>
      </c>
      <c r="AQ8" s="19"/>
    </row>
    <row r="9" spans="1:43" x14ac:dyDescent="0.2">
      <c r="A9" s="17"/>
      <c r="B9" s="18" t="s">
        <v>5</v>
      </c>
      <c r="C9" s="8" t="s">
        <v>3</v>
      </c>
      <c r="D9" s="18">
        <v>563</v>
      </c>
      <c r="E9" s="18">
        <v>566</v>
      </c>
      <c r="F9" s="18">
        <v>463</v>
      </c>
      <c r="G9" s="18">
        <v>478</v>
      </c>
      <c r="H9" s="18">
        <v>442</v>
      </c>
      <c r="I9" s="18">
        <v>462</v>
      </c>
      <c r="J9" s="18">
        <v>427</v>
      </c>
      <c r="K9" s="18">
        <v>403</v>
      </c>
      <c r="L9" s="18">
        <v>368</v>
      </c>
      <c r="M9" s="18">
        <v>261</v>
      </c>
      <c r="N9" s="18">
        <v>287</v>
      </c>
      <c r="O9" s="18">
        <v>304</v>
      </c>
      <c r="P9" s="18">
        <v>349</v>
      </c>
      <c r="Q9" s="18">
        <v>346</v>
      </c>
      <c r="R9" s="18">
        <v>318</v>
      </c>
      <c r="S9" s="18">
        <v>288</v>
      </c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</row>
    <row r="10" spans="1:43" s="3" customFormat="1" x14ac:dyDescent="0.2">
      <c r="A10" s="23"/>
      <c r="B10" s="24" t="s">
        <v>6</v>
      </c>
      <c r="C10" s="25" t="s">
        <v>1</v>
      </c>
      <c r="D10" s="38">
        <v>0.47499999999999998</v>
      </c>
      <c r="E10" s="38">
        <v>0.48399999999999999</v>
      </c>
      <c r="F10" s="38">
        <v>0.44</v>
      </c>
      <c r="G10" s="38">
        <v>0.46799999999999997</v>
      </c>
      <c r="H10" s="38">
        <v>0.43200000000000005</v>
      </c>
      <c r="I10" s="38">
        <v>0.47100000000000003</v>
      </c>
      <c r="J10" s="38">
        <v>0.45</v>
      </c>
      <c r="K10" s="38">
        <v>0.42899999999999999</v>
      </c>
      <c r="L10" s="38">
        <v>0.48700000000000004</v>
      </c>
      <c r="M10" s="38">
        <v>0.49099999999999999</v>
      </c>
      <c r="N10" s="38">
        <v>0.504</v>
      </c>
      <c r="O10" s="38">
        <v>0.45399999999999996</v>
      </c>
      <c r="P10" s="38">
        <v>0.48799999999999999</v>
      </c>
      <c r="Q10" s="38">
        <v>0.45100000000000001</v>
      </c>
      <c r="R10" s="38">
        <v>0.45600000000000002</v>
      </c>
      <c r="S10" s="38">
        <v>0.41399999999999998</v>
      </c>
      <c r="T10" s="38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7"/>
    </row>
    <row r="11" spans="1:43" x14ac:dyDescent="0.2">
      <c r="A11" s="17"/>
      <c r="B11" s="18"/>
      <c r="C11" s="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9"/>
    </row>
    <row r="12" spans="1:43" x14ac:dyDescent="0.2">
      <c r="A12" s="17"/>
      <c r="B12" s="18" t="s">
        <v>7</v>
      </c>
      <c r="C12" s="8" t="s">
        <v>3</v>
      </c>
      <c r="D12" s="18">
        <v>86</v>
      </c>
      <c r="E12" s="18">
        <v>76</v>
      </c>
      <c r="F12" s="18">
        <v>49</v>
      </c>
      <c r="G12" s="18">
        <v>49</v>
      </c>
      <c r="H12" s="18">
        <v>63</v>
      </c>
      <c r="I12" s="18">
        <v>35</v>
      </c>
      <c r="J12" s="18">
        <v>52</v>
      </c>
      <c r="K12" s="18">
        <v>70</v>
      </c>
      <c r="L12" s="18">
        <v>44</v>
      </c>
      <c r="M12" s="18">
        <v>23</v>
      </c>
      <c r="N12" s="18">
        <v>26</v>
      </c>
      <c r="O12" s="18">
        <v>26</v>
      </c>
      <c r="P12" s="18">
        <v>37</v>
      </c>
      <c r="Q12" s="18">
        <v>50</v>
      </c>
      <c r="R12" s="18">
        <v>23</v>
      </c>
      <c r="S12" s="18">
        <v>38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</row>
    <row r="13" spans="1:43" s="3" customFormat="1" x14ac:dyDescent="0.2">
      <c r="A13" s="23"/>
      <c r="B13" s="24" t="s">
        <v>6</v>
      </c>
      <c r="C13" s="25" t="s">
        <v>1</v>
      </c>
      <c r="D13" s="38">
        <v>7.2999999999999995E-2</v>
      </c>
      <c r="E13" s="38">
        <v>6.5000000000000002E-2</v>
      </c>
      <c r="F13" s="38">
        <v>4.7E-2</v>
      </c>
      <c r="G13" s="38">
        <v>4.8000000000000001E-2</v>
      </c>
      <c r="H13" s="38">
        <v>6.2E-2</v>
      </c>
      <c r="I13" s="38">
        <v>3.6000000000000004E-2</v>
      </c>
      <c r="J13" s="38">
        <v>5.5E-2</v>
      </c>
      <c r="K13" s="38">
        <v>7.400000000000001E-2</v>
      </c>
      <c r="L13" s="38">
        <v>5.7999999999999996E-2</v>
      </c>
      <c r="M13" s="38">
        <v>4.2999999999999997E-2</v>
      </c>
      <c r="N13" s="38">
        <v>4.5999999999999999E-2</v>
      </c>
      <c r="O13" s="38">
        <v>3.9E-2</v>
      </c>
      <c r="P13" s="38">
        <v>5.2000000000000005E-2</v>
      </c>
      <c r="Q13" s="38">
        <v>6.5000000000000002E-2</v>
      </c>
      <c r="R13" s="38">
        <v>3.3000000000000002E-2</v>
      </c>
      <c r="S13" s="38">
        <v>5.5E-2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</row>
    <row r="14" spans="1:43" x14ac:dyDescent="0.2">
      <c r="A14" s="17"/>
      <c r="B14" s="18"/>
      <c r="C14" s="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9"/>
    </row>
    <row r="15" spans="1:43" x14ac:dyDescent="0.2">
      <c r="A15" s="17"/>
      <c r="B15" s="18" t="s">
        <v>5</v>
      </c>
      <c r="C15" s="8" t="s">
        <v>3</v>
      </c>
      <c r="D15" s="18">
        <v>217</v>
      </c>
      <c r="E15" s="18">
        <v>218</v>
      </c>
      <c r="F15" s="18">
        <v>204</v>
      </c>
      <c r="G15" s="18">
        <v>157</v>
      </c>
      <c r="H15" s="18">
        <v>185</v>
      </c>
      <c r="I15" s="18">
        <v>182</v>
      </c>
      <c r="J15" s="18">
        <v>156</v>
      </c>
      <c r="K15" s="18">
        <v>117</v>
      </c>
      <c r="L15" s="18">
        <v>106</v>
      </c>
      <c r="M15" s="18">
        <v>82</v>
      </c>
      <c r="N15" s="18">
        <v>76</v>
      </c>
      <c r="O15" s="18">
        <v>93</v>
      </c>
      <c r="P15" s="18">
        <v>90</v>
      </c>
      <c r="Q15" s="18">
        <v>107</v>
      </c>
      <c r="R15" s="18">
        <v>95</v>
      </c>
      <c r="S15" s="18">
        <v>119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</row>
    <row r="16" spans="1:43" s="3" customFormat="1" x14ac:dyDescent="0.2">
      <c r="A16" s="23"/>
      <c r="B16" s="34" t="s">
        <v>8</v>
      </c>
      <c r="C16" s="25" t="s">
        <v>1</v>
      </c>
      <c r="D16" s="38">
        <v>0.183</v>
      </c>
      <c r="E16" s="38">
        <v>0.18600000000000003</v>
      </c>
      <c r="F16" s="38">
        <v>0.19399999999999998</v>
      </c>
      <c r="G16" s="38">
        <v>0.154</v>
      </c>
      <c r="H16" s="38">
        <v>0.18100000000000002</v>
      </c>
      <c r="I16" s="38">
        <v>0.18600000000000003</v>
      </c>
      <c r="J16" s="38">
        <v>0.16500000000000001</v>
      </c>
      <c r="K16" s="38">
        <v>0.124</v>
      </c>
      <c r="L16" s="38">
        <v>0.14000000000000001</v>
      </c>
      <c r="M16" s="38">
        <v>0.154</v>
      </c>
      <c r="N16" s="38">
        <v>0.13400000000000001</v>
      </c>
      <c r="O16" s="38">
        <v>0.13900000000000001</v>
      </c>
      <c r="P16" s="38">
        <v>0.126</v>
      </c>
      <c r="Q16" s="38">
        <v>0.13900000000000001</v>
      </c>
      <c r="R16" s="38">
        <v>0.13600000000000001</v>
      </c>
      <c r="S16" s="38">
        <v>0.17100000000000001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</row>
    <row r="17" spans="1:43" x14ac:dyDescent="0.2">
      <c r="A17" s="17"/>
      <c r="B17" s="18"/>
      <c r="C17" s="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9"/>
    </row>
    <row r="18" spans="1:43" x14ac:dyDescent="0.2">
      <c r="A18" s="17"/>
      <c r="B18" s="18" t="s">
        <v>7</v>
      </c>
      <c r="C18" s="8" t="s">
        <v>3</v>
      </c>
      <c r="D18" s="18">
        <v>91</v>
      </c>
      <c r="E18" s="18">
        <v>87</v>
      </c>
      <c r="F18" s="18">
        <v>70</v>
      </c>
      <c r="G18" s="18">
        <v>80</v>
      </c>
      <c r="H18" s="18">
        <v>78</v>
      </c>
      <c r="I18" s="18">
        <v>69</v>
      </c>
      <c r="J18" s="18">
        <v>70</v>
      </c>
      <c r="K18" s="18">
        <v>69</v>
      </c>
      <c r="L18" s="18">
        <v>51</v>
      </c>
      <c r="M18" s="18">
        <v>35</v>
      </c>
      <c r="N18" s="18">
        <v>37</v>
      </c>
      <c r="O18" s="18">
        <v>38</v>
      </c>
      <c r="P18" s="18">
        <v>39</v>
      </c>
      <c r="Q18" s="18">
        <v>36</v>
      </c>
      <c r="R18" s="18">
        <v>54</v>
      </c>
      <c r="S18" s="18">
        <v>46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</row>
    <row r="19" spans="1:43" s="3" customFormat="1" x14ac:dyDescent="0.2">
      <c r="A19" s="23"/>
      <c r="B19" s="24" t="s">
        <v>8</v>
      </c>
      <c r="C19" s="25" t="s">
        <v>1</v>
      </c>
      <c r="D19" s="38">
        <v>7.6999999999999999E-2</v>
      </c>
      <c r="E19" s="38">
        <v>7.400000000000001E-2</v>
      </c>
      <c r="F19" s="38">
        <v>6.6000000000000003E-2</v>
      </c>
      <c r="G19" s="38">
        <v>7.8E-2</v>
      </c>
      <c r="H19" s="38">
        <v>7.5999999999999998E-2</v>
      </c>
      <c r="I19" s="38">
        <v>7.0000000000000007E-2</v>
      </c>
      <c r="J19" s="38">
        <v>7.400000000000001E-2</v>
      </c>
      <c r="K19" s="38">
        <v>7.2999999999999995E-2</v>
      </c>
      <c r="L19" s="38">
        <v>6.8000000000000005E-2</v>
      </c>
      <c r="M19" s="38">
        <v>6.6000000000000003E-2</v>
      </c>
      <c r="N19" s="38">
        <v>6.5000000000000002E-2</v>
      </c>
      <c r="O19" s="38">
        <v>5.7000000000000002E-2</v>
      </c>
      <c r="P19" s="38">
        <v>5.5E-2</v>
      </c>
      <c r="Q19" s="38">
        <v>4.7E-2</v>
      </c>
      <c r="R19" s="38">
        <v>7.6999999999999999E-2</v>
      </c>
      <c r="S19" s="38">
        <v>6.6000000000000003E-2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7"/>
    </row>
    <row r="20" spans="1:43" x14ac:dyDescent="0.2">
      <c r="A20" s="17"/>
      <c r="B20" s="18"/>
      <c r="C20" s="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9"/>
    </row>
    <row r="21" spans="1:43" x14ac:dyDescent="0.2">
      <c r="A21" s="17"/>
      <c r="B21" s="18" t="s">
        <v>9</v>
      </c>
      <c r="C21" s="8" t="s">
        <v>3</v>
      </c>
      <c r="D21" s="18">
        <v>116</v>
      </c>
      <c r="E21" s="18">
        <v>122</v>
      </c>
      <c r="F21" s="18">
        <v>143</v>
      </c>
      <c r="G21" s="18">
        <v>117</v>
      </c>
      <c r="H21" s="18">
        <v>112</v>
      </c>
      <c r="I21" s="18">
        <v>122</v>
      </c>
      <c r="J21" s="18">
        <v>125</v>
      </c>
      <c r="K21" s="18">
        <v>145</v>
      </c>
      <c r="L21" s="18">
        <v>87</v>
      </c>
      <c r="M21" s="18">
        <v>72</v>
      </c>
      <c r="N21" s="18">
        <v>56</v>
      </c>
      <c r="O21" s="18">
        <v>88</v>
      </c>
      <c r="P21" s="18">
        <v>89</v>
      </c>
      <c r="Q21" s="18">
        <v>94</v>
      </c>
      <c r="R21" s="18">
        <v>74</v>
      </c>
      <c r="S21" s="18">
        <v>80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</row>
    <row r="22" spans="1:43" s="3" customFormat="1" x14ac:dyDescent="0.2">
      <c r="A22" s="23"/>
      <c r="B22" s="24" t="s">
        <v>10</v>
      </c>
      <c r="C22" s="25" t="s">
        <v>1</v>
      </c>
      <c r="D22" s="38">
        <v>9.8000000000000004E-2</v>
      </c>
      <c r="E22" s="38">
        <v>0.10400000000000001</v>
      </c>
      <c r="F22" s="38">
        <v>0.13600000000000001</v>
      </c>
      <c r="G22" s="38">
        <v>0.115</v>
      </c>
      <c r="H22" s="38">
        <v>0.11</v>
      </c>
      <c r="I22" s="38">
        <v>0.124</v>
      </c>
      <c r="J22" s="38">
        <v>0.13200000000000001</v>
      </c>
      <c r="K22" s="38">
        <v>0.154</v>
      </c>
      <c r="L22" s="38">
        <v>0.115</v>
      </c>
      <c r="M22" s="38">
        <v>0.13500000000000001</v>
      </c>
      <c r="N22" s="38">
        <v>9.8000000000000004E-2</v>
      </c>
      <c r="O22" s="38">
        <v>0.13200000000000001</v>
      </c>
      <c r="P22" s="38">
        <v>0.124</v>
      </c>
      <c r="Q22" s="38">
        <v>0.122</v>
      </c>
      <c r="R22" s="38">
        <v>0.106</v>
      </c>
      <c r="S22" s="38">
        <v>0.115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7"/>
    </row>
    <row r="23" spans="1:43" x14ac:dyDescent="0.2">
      <c r="A23" s="17"/>
      <c r="B23" s="18"/>
      <c r="C23" s="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9"/>
    </row>
    <row r="24" spans="1:43" x14ac:dyDescent="0.2">
      <c r="A24" s="17"/>
      <c r="B24" s="18" t="s">
        <v>11</v>
      </c>
      <c r="C24" s="8" t="s">
        <v>3</v>
      </c>
      <c r="D24" s="18">
        <v>6</v>
      </c>
      <c r="E24" s="18">
        <v>9</v>
      </c>
      <c r="F24" s="18">
        <v>13</v>
      </c>
      <c r="G24" s="18">
        <v>15</v>
      </c>
      <c r="H24" s="18">
        <v>11</v>
      </c>
      <c r="I24" s="18">
        <v>4</v>
      </c>
      <c r="J24" s="18">
        <v>9</v>
      </c>
      <c r="K24" s="18">
        <v>27</v>
      </c>
      <c r="L24" s="18">
        <v>18</v>
      </c>
      <c r="M24" s="18">
        <v>8</v>
      </c>
      <c r="N24" s="18">
        <v>6</v>
      </c>
      <c r="O24" s="18">
        <v>10</v>
      </c>
      <c r="P24" s="18">
        <v>14</v>
      </c>
      <c r="Q24" s="18">
        <v>20</v>
      </c>
      <c r="R24" s="18">
        <v>17</v>
      </c>
      <c r="S24" s="18">
        <v>22</v>
      </c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</row>
    <row r="25" spans="1:43" s="3" customFormat="1" x14ac:dyDescent="0.2">
      <c r="A25" s="23"/>
      <c r="B25" s="24"/>
      <c r="C25" s="25" t="s">
        <v>1</v>
      </c>
      <c r="D25" s="38">
        <v>5.0000000000000001E-3</v>
      </c>
      <c r="E25" s="38">
        <v>8.0000000000000002E-3</v>
      </c>
      <c r="F25" s="38">
        <v>1.2E-2</v>
      </c>
      <c r="G25" s="38">
        <v>1.4999999999999999E-2</v>
      </c>
      <c r="H25" s="38">
        <v>1.1000000000000001E-2</v>
      </c>
      <c r="I25" s="38">
        <v>4.0000000000000001E-3</v>
      </c>
      <c r="J25" s="38">
        <v>9.0000000000000011E-3</v>
      </c>
      <c r="K25" s="38">
        <v>2.8999999999999998E-2</v>
      </c>
      <c r="L25" s="38">
        <v>2.4E-2</v>
      </c>
      <c r="M25" s="38">
        <v>1.4999999999999999E-2</v>
      </c>
      <c r="N25" s="38">
        <v>1.1000000000000001E-2</v>
      </c>
      <c r="O25" s="38">
        <v>1.4999999999999999E-2</v>
      </c>
      <c r="P25" s="38">
        <v>0.02</v>
      </c>
      <c r="Q25" s="38">
        <v>2.6000000000000002E-2</v>
      </c>
      <c r="R25" s="38">
        <v>2.4E-2</v>
      </c>
      <c r="S25" s="38">
        <v>3.2000000000000001E-2</v>
      </c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7"/>
    </row>
    <row r="26" spans="1:43" x14ac:dyDescent="0.2">
      <c r="A26" s="17"/>
      <c r="B26" s="18"/>
      <c r="C26" s="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9"/>
    </row>
    <row r="27" spans="1:43" x14ac:dyDescent="0.2">
      <c r="A27" s="17"/>
      <c r="B27" s="37" t="s">
        <v>16</v>
      </c>
      <c r="C27" s="8" t="s">
        <v>3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>
        <f>530+56</f>
        <v>586</v>
      </c>
      <c r="U27" s="18">
        <f>452+76</f>
        <v>528</v>
      </c>
      <c r="V27" s="18">
        <f>458+82</f>
        <v>540</v>
      </c>
      <c r="W27" s="18">
        <f>344+82</f>
        <v>426</v>
      </c>
      <c r="X27" s="18">
        <f>361+88</f>
        <v>449</v>
      </c>
      <c r="Y27" s="18">
        <f>289+70</f>
        <v>359</v>
      </c>
      <c r="Z27" s="18">
        <f>369+65</f>
        <v>434</v>
      </c>
      <c r="AA27" s="18">
        <f>358+71</f>
        <v>429</v>
      </c>
      <c r="AB27" s="18">
        <f>359+53</f>
        <v>412</v>
      </c>
      <c r="AC27" s="18">
        <v>376</v>
      </c>
      <c r="AD27" s="18">
        <v>426</v>
      </c>
      <c r="AE27" s="18">
        <v>418</v>
      </c>
      <c r="AF27" s="18">
        <v>394</v>
      </c>
      <c r="AG27" s="18">
        <v>424</v>
      </c>
      <c r="AH27" s="18">
        <v>367</v>
      </c>
      <c r="AI27" s="18">
        <v>400</v>
      </c>
      <c r="AJ27" s="18">
        <v>380</v>
      </c>
      <c r="AK27" s="18">
        <v>363</v>
      </c>
      <c r="AL27" s="18">
        <v>380</v>
      </c>
      <c r="AM27" s="18">
        <v>353</v>
      </c>
      <c r="AN27" s="18">
        <v>347</v>
      </c>
      <c r="AO27" s="18">
        <v>345</v>
      </c>
      <c r="AP27" s="18">
        <v>224</v>
      </c>
      <c r="AQ27" s="19"/>
    </row>
    <row r="28" spans="1:43" x14ac:dyDescent="0.2">
      <c r="A28" s="17"/>
      <c r="B28" s="18"/>
      <c r="C28" s="8" t="s">
        <v>1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39">
        <f>T27/$T$36</f>
        <v>0.89465648854961832</v>
      </c>
      <c r="U28" s="39">
        <f>U27/$U$36</f>
        <v>0.85298869143780287</v>
      </c>
      <c r="V28" s="39">
        <f>V27/$V$36</f>
        <v>0.8517350157728707</v>
      </c>
      <c r="W28" s="39">
        <f>W27/$W$36</f>
        <v>0.83693516699410608</v>
      </c>
      <c r="X28" s="39">
        <f>X27/$X$36</f>
        <v>0.8424015009380863</v>
      </c>
      <c r="Y28" s="39">
        <f>Y27/$Y$36</f>
        <v>0.78901098901098898</v>
      </c>
      <c r="Z28" s="39">
        <f>Z27/$Z$36</f>
        <v>0.81578947368421051</v>
      </c>
      <c r="AA28" s="39">
        <f>AA27/$AA$36</f>
        <v>0.81714285714285717</v>
      </c>
      <c r="AB28" s="39">
        <f>AB27/$AB$36</f>
        <v>0.82730923694779113</v>
      </c>
      <c r="AC28" s="39">
        <f>AC27/$AC$36</f>
        <v>0.80341880341880345</v>
      </c>
      <c r="AD28" s="39">
        <f>AD27/$AD$36</f>
        <v>0.8098859315589354</v>
      </c>
      <c r="AE28" s="39">
        <f>AE27/$AE$36</f>
        <v>0.84104627766599593</v>
      </c>
      <c r="AF28" s="39">
        <f>AF27/$AF$36</f>
        <v>0.78174603174603174</v>
      </c>
      <c r="AG28" s="39">
        <f>AG27/$AG$36</f>
        <v>0.77655677655677657</v>
      </c>
      <c r="AH28" s="39">
        <f>AH27/$AH$36</f>
        <v>0.7614107883817427</v>
      </c>
      <c r="AI28" s="39">
        <f>AI27/$AI$36</f>
        <v>0.77972709551656916</v>
      </c>
      <c r="AJ28" s="39">
        <f>AJ27/$AJ$36</f>
        <v>0.74950690335305725</v>
      </c>
      <c r="AK28" s="39">
        <f>AK27/$AK$36</f>
        <v>0.8231292517006803</v>
      </c>
      <c r="AL28" s="39">
        <f>AL27/$AL$36</f>
        <v>0.76767676767676762</v>
      </c>
      <c r="AM28" s="39">
        <f>AM27/$AM$36</f>
        <v>0.70599999999999996</v>
      </c>
      <c r="AN28" s="39">
        <f>AN27/$AN$36</f>
        <v>0.73206751054852326</v>
      </c>
      <c r="AO28" s="39">
        <f>AO27/$AO$36</f>
        <v>0.7700892857142857</v>
      </c>
      <c r="AP28" s="39">
        <f>AP27/$AP$36</f>
        <v>0.69781931464174451</v>
      </c>
      <c r="AQ28" s="19"/>
    </row>
    <row r="29" spans="1:43" x14ac:dyDescent="0.2">
      <c r="A29" s="17"/>
      <c r="B29" s="18"/>
      <c r="C29" s="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9"/>
    </row>
    <row r="30" spans="1:43" x14ac:dyDescent="0.2">
      <c r="A30" s="17"/>
      <c r="B30" s="37" t="s">
        <v>15</v>
      </c>
      <c r="C30" s="8" t="s">
        <v>3</v>
      </c>
      <c r="D30" s="18">
        <v>35</v>
      </c>
      <c r="E30" s="18">
        <v>45</v>
      </c>
      <c r="F30" s="18">
        <v>68</v>
      </c>
      <c r="G30" s="18">
        <v>71</v>
      </c>
      <c r="H30" s="18">
        <v>85</v>
      </c>
      <c r="I30" s="18">
        <v>66</v>
      </c>
      <c r="J30" s="18">
        <v>60</v>
      </c>
      <c r="K30" s="18">
        <v>38</v>
      </c>
      <c r="L30" s="18">
        <v>23</v>
      </c>
      <c r="M30" s="18">
        <v>24</v>
      </c>
      <c r="N30" s="18">
        <v>39</v>
      </c>
      <c r="O30" s="18">
        <v>48</v>
      </c>
      <c r="P30" s="18">
        <v>40</v>
      </c>
      <c r="Q30" s="18">
        <v>71</v>
      </c>
      <c r="R30" s="18">
        <v>73</v>
      </c>
      <c r="S30" s="18">
        <v>58</v>
      </c>
      <c r="T30" s="18">
        <v>17</v>
      </c>
      <c r="U30" s="18">
        <v>22</v>
      </c>
      <c r="V30" s="18">
        <v>23</v>
      </c>
      <c r="W30" s="18">
        <v>20</v>
      </c>
      <c r="X30" s="18">
        <v>34</v>
      </c>
      <c r="Y30" s="18">
        <v>32</v>
      </c>
      <c r="Z30" s="18">
        <v>34</v>
      </c>
      <c r="AA30" s="18">
        <v>52</v>
      </c>
      <c r="AB30" s="18">
        <v>35</v>
      </c>
      <c r="AC30" s="18">
        <v>25</v>
      </c>
      <c r="AD30" s="18">
        <v>31</v>
      </c>
      <c r="AE30" s="18">
        <v>23</v>
      </c>
      <c r="AF30" s="18">
        <v>27</v>
      </c>
      <c r="AG30" s="18">
        <v>51</v>
      </c>
      <c r="AH30" s="18">
        <v>60</v>
      </c>
      <c r="AI30" s="18">
        <v>56</v>
      </c>
      <c r="AJ30" s="18">
        <v>46</v>
      </c>
      <c r="AK30" s="18">
        <v>30</v>
      </c>
      <c r="AL30" s="18">
        <v>55</v>
      </c>
      <c r="AM30" s="18">
        <v>65</v>
      </c>
      <c r="AN30" s="18">
        <v>46</v>
      </c>
      <c r="AO30" s="18">
        <v>32</v>
      </c>
      <c r="AP30" s="18">
        <v>27</v>
      </c>
      <c r="AQ30" s="19"/>
    </row>
    <row r="31" spans="1:43" s="3" customFormat="1" x14ac:dyDescent="0.2">
      <c r="A31" s="23"/>
      <c r="B31" s="24"/>
      <c r="C31" s="25" t="s">
        <v>1</v>
      </c>
      <c r="D31" s="38">
        <v>0.03</v>
      </c>
      <c r="E31" s="38">
        <v>3.7999999999999999E-2</v>
      </c>
      <c r="F31" s="38">
        <v>6.5000000000000002E-2</v>
      </c>
      <c r="G31" s="38">
        <v>7.0000000000000007E-2</v>
      </c>
      <c r="H31" s="38">
        <v>8.3000000000000004E-2</v>
      </c>
      <c r="I31" s="38">
        <v>6.7000000000000004E-2</v>
      </c>
      <c r="J31" s="38">
        <v>6.3E-2</v>
      </c>
      <c r="K31" s="38">
        <v>0.04</v>
      </c>
      <c r="L31" s="38">
        <v>3.1E-2</v>
      </c>
      <c r="M31" s="38">
        <v>4.4999999999999998E-2</v>
      </c>
      <c r="N31" s="38">
        <v>6.9000000000000006E-2</v>
      </c>
      <c r="O31" s="38">
        <v>7.2000000000000008E-2</v>
      </c>
      <c r="P31" s="38">
        <v>5.5999999999999994E-2</v>
      </c>
      <c r="Q31" s="38">
        <v>9.1999999999999998E-2</v>
      </c>
      <c r="R31" s="38">
        <v>0.105</v>
      </c>
      <c r="S31" s="38">
        <v>8.3000000000000004E-2</v>
      </c>
      <c r="T31" s="39">
        <f>T30/$T$36</f>
        <v>2.5954198473282442E-2</v>
      </c>
      <c r="U31" s="39">
        <f>U30/$U$36</f>
        <v>3.5541195476575124E-2</v>
      </c>
      <c r="V31" s="39">
        <f>V30/$V$36</f>
        <v>3.6277602523659309E-2</v>
      </c>
      <c r="W31" s="39">
        <f>W30/$W$36</f>
        <v>3.9292730844793712E-2</v>
      </c>
      <c r="X31" s="39">
        <f>X30/$X$36</f>
        <v>6.3789868667917443E-2</v>
      </c>
      <c r="Y31" s="39">
        <f>Y30/$Y$36</f>
        <v>7.032967032967033E-2</v>
      </c>
      <c r="Z31" s="39">
        <f>Z30/$Z$36</f>
        <v>6.3909774436090222E-2</v>
      </c>
      <c r="AA31" s="39">
        <f>AA30/$AA$36</f>
        <v>9.9047619047619051E-2</v>
      </c>
      <c r="AB31" s="39">
        <f>AB30/$AB$36</f>
        <v>7.0281124497991967E-2</v>
      </c>
      <c r="AC31" s="39">
        <f>AC30/$AC$36</f>
        <v>5.3418803418803416E-2</v>
      </c>
      <c r="AD31" s="39">
        <f>AD30/$AD$36</f>
        <v>5.8935361216730035E-2</v>
      </c>
      <c r="AE31" s="39">
        <f>AE30/$AE$36</f>
        <v>4.6277665995975853E-2</v>
      </c>
      <c r="AF31" s="39">
        <f>AF30/$AF$36</f>
        <v>5.3571428571428568E-2</v>
      </c>
      <c r="AG31" s="39">
        <f>AG30/$AG$36</f>
        <v>9.3406593406593408E-2</v>
      </c>
      <c r="AH31" s="39">
        <f>AH30/$AH$36</f>
        <v>0.12448132780082988</v>
      </c>
      <c r="AI31" s="39">
        <f>AI30/$AI$36</f>
        <v>0.10916179337231968</v>
      </c>
      <c r="AJ31" s="39">
        <f>AJ30/$AJ$36</f>
        <v>9.0729783037475351E-2</v>
      </c>
      <c r="AK31" s="39">
        <f>AK30/$AK$36</f>
        <v>6.8027210884353748E-2</v>
      </c>
      <c r="AL31" s="39">
        <f>AL30/$AL$36</f>
        <v>0.1111111111111111</v>
      </c>
      <c r="AM31" s="39">
        <f>AM30/$AM$36</f>
        <v>0.13</v>
      </c>
      <c r="AN31" s="39">
        <f>AN30/$AN$36</f>
        <v>9.7046413502109699E-2</v>
      </c>
      <c r="AO31" s="39">
        <f>AO30/$AO$36</f>
        <v>7.1428571428571425E-2</v>
      </c>
      <c r="AP31" s="39">
        <f>AP30/$AP$36</f>
        <v>8.4112149532710276E-2</v>
      </c>
      <c r="AQ31" s="27"/>
    </row>
    <row r="32" spans="1:43" x14ac:dyDescent="0.2">
      <c r="A32" s="17"/>
      <c r="B32" s="18"/>
      <c r="C32" s="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9"/>
    </row>
    <row r="33" spans="1:43" x14ac:dyDescent="0.2">
      <c r="A33" s="17"/>
      <c r="B33" s="18" t="s">
        <v>17</v>
      </c>
      <c r="C33" s="8" t="s">
        <v>3</v>
      </c>
      <c r="D33" s="18">
        <v>72</v>
      </c>
      <c r="E33" s="18">
        <v>46</v>
      </c>
      <c r="F33" s="18">
        <v>43</v>
      </c>
      <c r="G33" s="18">
        <v>54</v>
      </c>
      <c r="H33" s="18">
        <v>46</v>
      </c>
      <c r="I33" s="18">
        <v>41</v>
      </c>
      <c r="J33" s="18">
        <v>49</v>
      </c>
      <c r="K33" s="18">
        <v>72</v>
      </c>
      <c r="L33" s="18">
        <v>58</v>
      </c>
      <c r="M33" s="18">
        <v>27</v>
      </c>
      <c r="N33" s="18">
        <v>42</v>
      </c>
      <c r="O33" s="18">
        <v>62</v>
      </c>
      <c r="P33" s="18">
        <v>57</v>
      </c>
      <c r="Q33" s="18">
        <v>44</v>
      </c>
      <c r="R33" s="18">
        <v>44</v>
      </c>
      <c r="S33" s="18">
        <v>44</v>
      </c>
      <c r="T33" s="18">
        <v>52</v>
      </c>
      <c r="U33" s="18">
        <v>69</v>
      </c>
      <c r="V33" s="18">
        <v>71</v>
      </c>
      <c r="W33" s="18">
        <v>63</v>
      </c>
      <c r="X33" s="18">
        <v>50</v>
      </c>
      <c r="Y33" s="18">
        <v>64</v>
      </c>
      <c r="Z33" s="18">
        <v>64</v>
      </c>
      <c r="AA33" s="18">
        <v>44</v>
      </c>
      <c r="AB33" s="18">
        <v>51</v>
      </c>
      <c r="AC33" s="18">
        <f>24+43</f>
        <v>67</v>
      </c>
      <c r="AD33" s="18">
        <f>19+50</f>
        <v>69</v>
      </c>
      <c r="AE33" s="18">
        <f>25+31</f>
        <v>56</v>
      </c>
      <c r="AF33" s="18">
        <f>33+50</f>
        <v>83</v>
      </c>
      <c r="AG33" s="18">
        <f>35+36</f>
        <v>71</v>
      </c>
      <c r="AH33" s="18">
        <f>24+31</f>
        <v>55</v>
      </c>
      <c r="AI33" s="18">
        <f>23+34</f>
        <v>57</v>
      </c>
      <c r="AJ33" s="18">
        <f>40+41</f>
        <v>81</v>
      </c>
      <c r="AK33" s="18">
        <f>24+24</f>
        <v>48</v>
      </c>
      <c r="AL33" s="18">
        <f>22+38</f>
        <v>60</v>
      </c>
      <c r="AM33" s="18">
        <f>38+44</f>
        <v>82</v>
      </c>
      <c r="AN33" s="18">
        <f>39+42</f>
        <v>81</v>
      </c>
      <c r="AO33" s="18">
        <f>34+37</f>
        <v>71</v>
      </c>
      <c r="AP33" s="18">
        <f>22+48</f>
        <v>70</v>
      </c>
      <c r="AQ33" s="19"/>
    </row>
    <row r="34" spans="1:43" s="3" customFormat="1" x14ac:dyDescent="0.2">
      <c r="A34" s="23"/>
      <c r="B34" s="24"/>
      <c r="C34" s="25" t="s">
        <v>1</v>
      </c>
      <c r="D34" s="38">
        <v>6.0999999999999999E-2</v>
      </c>
      <c r="E34" s="38">
        <v>3.9E-2</v>
      </c>
      <c r="F34" s="38">
        <v>4.0999999999999995E-2</v>
      </c>
      <c r="G34" s="38">
        <v>5.2999999999999999E-2</v>
      </c>
      <c r="H34" s="38">
        <v>4.4999999999999998E-2</v>
      </c>
      <c r="I34" s="38">
        <v>4.2000000000000003E-2</v>
      </c>
      <c r="J34" s="38">
        <v>5.2000000000000005E-2</v>
      </c>
      <c r="K34" s="38">
        <v>7.6999999999999999E-2</v>
      </c>
      <c r="L34" s="38">
        <v>7.6999999999999999E-2</v>
      </c>
      <c r="M34" s="38">
        <v>5.0999999999999997E-2</v>
      </c>
      <c r="N34" s="38">
        <v>7.400000000000001E-2</v>
      </c>
      <c r="O34" s="38">
        <v>9.3000000000000013E-2</v>
      </c>
      <c r="P34" s="38">
        <v>0.08</v>
      </c>
      <c r="Q34" s="38">
        <v>5.7000000000000002E-2</v>
      </c>
      <c r="R34" s="38">
        <v>6.3E-2</v>
      </c>
      <c r="S34" s="38">
        <v>6.3E-2</v>
      </c>
      <c r="T34" s="39">
        <f>T33/$T$36</f>
        <v>7.9389312977099238E-2</v>
      </c>
      <c r="U34" s="39">
        <f>U33/$U$36</f>
        <v>0.11147011308562198</v>
      </c>
      <c r="V34" s="39">
        <f>V33/$V$36</f>
        <v>0.11198738170347003</v>
      </c>
      <c r="W34" s="39">
        <f>W33/$W$36</f>
        <v>0.1237721021611002</v>
      </c>
      <c r="X34" s="39">
        <f>X33/$X$36</f>
        <v>9.3808630393996242E-2</v>
      </c>
      <c r="Y34" s="39">
        <f>Y33/$Y$36</f>
        <v>0.14065934065934066</v>
      </c>
      <c r="Z34" s="39">
        <f>Z33/$Z$36</f>
        <v>0.12030075187969924</v>
      </c>
      <c r="AA34" s="39">
        <f>AA33/$AA$36</f>
        <v>8.3809523809523806E-2</v>
      </c>
      <c r="AB34" s="39">
        <f>AB33/$AB$36</f>
        <v>0.10240963855421686</v>
      </c>
      <c r="AC34" s="39">
        <f>AC33/$AC$36</f>
        <v>0.14316239316239315</v>
      </c>
      <c r="AD34" s="39">
        <f>AD33/$AD$36</f>
        <v>0.13117870722433461</v>
      </c>
      <c r="AE34" s="39">
        <f>AE33/$AE$36</f>
        <v>0.11267605633802817</v>
      </c>
      <c r="AF34" s="39">
        <f>AF33/$AF$36</f>
        <v>0.16468253968253968</v>
      </c>
      <c r="AG34" s="39">
        <f>AG33/$AG$36</f>
        <v>0.13003663003663005</v>
      </c>
      <c r="AH34" s="39">
        <f>AH33/$AH$36</f>
        <v>0.11410788381742738</v>
      </c>
      <c r="AI34" s="39">
        <f>AI33/$AI$36</f>
        <v>0.1111111111111111</v>
      </c>
      <c r="AJ34" s="39">
        <f>AJ33/$AJ$36</f>
        <v>0.15976331360946747</v>
      </c>
      <c r="AK34" s="39">
        <f>AK33/$AK$36</f>
        <v>0.10884353741496598</v>
      </c>
      <c r="AL34" s="39">
        <f>AL33/$AL$36</f>
        <v>0.12121212121212122</v>
      </c>
      <c r="AM34" s="39">
        <f>AM33/$AM$36</f>
        <v>0.16400000000000001</v>
      </c>
      <c r="AN34" s="39">
        <f>AN33/$AN$36</f>
        <v>0.17088607594936708</v>
      </c>
      <c r="AO34" s="39">
        <f>AO33/$AO$36</f>
        <v>0.15848214285714285</v>
      </c>
      <c r="AP34" s="39">
        <f>AP33/$AP$36</f>
        <v>0.21806853582554517</v>
      </c>
      <c r="AQ34" s="27"/>
    </row>
    <row r="35" spans="1:43" x14ac:dyDescent="0.2">
      <c r="A35" s="17"/>
      <c r="B35" s="6"/>
      <c r="C35" s="8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19"/>
    </row>
    <row r="36" spans="1:43" s="4" customFormat="1" x14ac:dyDescent="0.2">
      <c r="A36" s="28"/>
      <c r="B36" s="29" t="s">
        <v>4</v>
      </c>
      <c r="C36" s="30"/>
      <c r="D36" s="29">
        <f t="shared" ref="D36:R36" si="0">SUM(D33+D30+D24+D21+D18+D15+D12+D9)</f>
        <v>1186</v>
      </c>
      <c r="E36" s="29">
        <f t="shared" si="0"/>
        <v>1169</v>
      </c>
      <c r="F36" s="29">
        <f t="shared" si="0"/>
        <v>1053</v>
      </c>
      <c r="G36" s="29">
        <f t="shared" si="0"/>
        <v>1021</v>
      </c>
      <c r="H36" s="29">
        <f t="shared" si="0"/>
        <v>1022</v>
      </c>
      <c r="I36" s="29">
        <f t="shared" si="0"/>
        <v>981</v>
      </c>
      <c r="J36" s="29">
        <f t="shared" si="0"/>
        <v>948</v>
      </c>
      <c r="K36" s="29">
        <f t="shared" si="0"/>
        <v>941</v>
      </c>
      <c r="L36" s="29">
        <f t="shared" si="0"/>
        <v>755</v>
      </c>
      <c r="M36" s="29">
        <f t="shared" si="0"/>
        <v>532</v>
      </c>
      <c r="N36" s="29">
        <f t="shared" si="0"/>
        <v>569</v>
      </c>
      <c r="O36" s="29">
        <f t="shared" si="0"/>
        <v>669</v>
      </c>
      <c r="P36" s="29">
        <f t="shared" si="0"/>
        <v>715</v>
      </c>
      <c r="Q36" s="29">
        <f t="shared" si="0"/>
        <v>768</v>
      </c>
      <c r="R36" s="29">
        <f t="shared" si="0"/>
        <v>698</v>
      </c>
      <c r="S36" s="29">
        <f>SUM(S33+S30+S24+S21+S18+S15+S12+S9)</f>
        <v>695</v>
      </c>
      <c r="T36" s="29">
        <f t="shared" ref="T36:AH36" si="1">SUM(T27+T30+T33)</f>
        <v>655</v>
      </c>
      <c r="U36" s="29">
        <f t="shared" si="1"/>
        <v>619</v>
      </c>
      <c r="V36" s="29">
        <f t="shared" si="1"/>
        <v>634</v>
      </c>
      <c r="W36" s="29">
        <f t="shared" si="1"/>
        <v>509</v>
      </c>
      <c r="X36" s="29">
        <f t="shared" si="1"/>
        <v>533</v>
      </c>
      <c r="Y36" s="29">
        <f t="shared" si="1"/>
        <v>455</v>
      </c>
      <c r="Z36" s="29">
        <f t="shared" si="1"/>
        <v>532</v>
      </c>
      <c r="AA36" s="29">
        <f t="shared" si="1"/>
        <v>525</v>
      </c>
      <c r="AB36" s="29">
        <f>SUM(AB27+AB30+AB33)</f>
        <v>498</v>
      </c>
      <c r="AC36" s="29">
        <f>SUM(AC27+AC30+AC33)</f>
        <v>468</v>
      </c>
      <c r="AD36" s="29">
        <f>SUM(AD27+AD30+AD33)</f>
        <v>526</v>
      </c>
      <c r="AE36" s="29">
        <f>SUM(AE27+AE30+AE33)</f>
        <v>497</v>
      </c>
      <c r="AF36" s="29">
        <f t="shared" ref="AF36:AG36" si="2">SUM(AF27+AF30+AF33)</f>
        <v>504</v>
      </c>
      <c r="AG36" s="29">
        <f t="shared" si="2"/>
        <v>546</v>
      </c>
      <c r="AH36" s="29">
        <f t="shared" si="1"/>
        <v>482</v>
      </c>
      <c r="AI36" s="29">
        <f t="shared" ref="AI36:AP36" si="3">SUM(AI27+AI30+AI33)</f>
        <v>513</v>
      </c>
      <c r="AJ36" s="29">
        <f t="shared" ref="AJ36:AO36" si="4">SUM(AJ27+AJ30+AJ33)</f>
        <v>507</v>
      </c>
      <c r="AK36" s="29">
        <f t="shared" si="4"/>
        <v>441</v>
      </c>
      <c r="AL36" s="29">
        <f t="shared" si="4"/>
        <v>495</v>
      </c>
      <c r="AM36" s="29">
        <f t="shared" si="4"/>
        <v>500</v>
      </c>
      <c r="AN36" s="29">
        <f t="shared" si="4"/>
        <v>474</v>
      </c>
      <c r="AO36" s="29">
        <f t="shared" si="4"/>
        <v>448</v>
      </c>
      <c r="AP36" s="29">
        <f t="shared" si="3"/>
        <v>321</v>
      </c>
      <c r="AQ36" s="31"/>
    </row>
    <row r="37" spans="1:43" s="4" customFormat="1" x14ac:dyDescent="0.2">
      <c r="A37" s="28"/>
      <c r="B37" s="29"/>
      <c r="C37" s="30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31"/>
    </row>
    <row r="38" spans="1:43" s="4" customFormat="1" x14ac:dyDescent="0.2">
      <c r="A38" s="28"/>
      <c r="B38" s="36" t="s">
        <v>13</v>
      </c>
      <c r="C38" s="30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31"/>
    </row>
    <row r="39" spans="1:43" x14ac:dyDescent="0.2">
      <c r="A39" s="17"/>
      <c r="B39" s="18"/>
      <c r="C39" s="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1:43" x14ac:dyDescent="0.2">
      <c r="A40" s="17"/>
      <c r="B40" s="18" t="s">
        <v>18</v>
      </c>
      <c r="C40" s="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1:43" x14ac:dyDescent="0.2">
      <c r="A41" s="32"/>
      <c r="B41" s="10"/>
      <c r="C41" s="7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33"/>
    </row>
  </sheetData>
  <phoneticPr fontId="0" type="noConversion"/>
  <printOptions horizontalCentered="1" gridLinesSet="0"/>
  <pageMargins left="0.25" right="0.25" top="0.5" bottom="0.5" header="0" footer="0.22"/>
  <pageSetup orientation="portrait" horizontalDpi="2400" verticalDpi="2400" r:id="rId1"/>
  <headerFooter alignWithMargins="0">
    <oddFooter>&amp;L&amp;"Times New Roman,Regular"&amp;8UMSL Fact Book&amp;C&amp;"Times New Roman,Regular"&amp;8&amp;A&amp;R&amp;"Times New Roman,Regular"&amp;8Last Updated Fall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enroll_freshmen_hs_geo</vt:lpstr>
      <vt:lpstr>enroll_freshmen_hs_geo!Print_Area</vt:lpstr>
    </vt:vector>
  </TitlesOfParts>
  <Company>Univ. of Missouri-St. Louis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Mulderig</dc:creator>
  <cp:lastModifiedBy>Thaxton, Mary</cp:lastModifiedBy>
  <cp:lastPrinted>2021-11-19T14:48:10Z</cp:lastPrinted>
  <dcterms:created xsi:type="dcterms:W3CDTF">1999-03-30T23:23:31Z</dcterms:created>
  <dcterms:modified xsi:type="dcterms:W3CDTF">2021-11-19T14:49:35Z</dcterms:modified>
</cp:coreProperties>
</file>